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" windowHeight="1260" activeTab="0"/>
  </bookViews>
  <sheets>
    <sheet name="приложение 1" sheetId="1" r:id="rId1"/>
    <sheet name="Приложение 2 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</sheets>
  <externalReferences>
    <externalReference r:id="rId10"/>
    <externalReference r:id="rId11"/>
  </externalReferences>
  <definedNames>
    <definedName name="_xlnm.Print_Titles" localSheetId="0">'приложение 1'!$18:$18</definedName>
    <definedName name="_xlnm.Print_Titles" localSheetId="1">'Приложение 2 '!$17:$17</definedName>
    <definedName name="_xlnm.Print_Titles" localSheetId="2">'Приложение 3'!$15:$15</definedName>
    <definedName name="_xlnm.Print_Titles" localSheetId="3">'Приложение 4'!$15:$15</definedName>
    <definedName name="_xlnm.Print_Titles" localSheetId="4">'Приложение 5'!$18:$18</definedName>
    <definedName name="_xlnm.Print_Titles" localSheetId="5">'приложение 6'!$18:$18</definedName>
    <definedName name="_xlnm.Print_Titles" localSheetId="6">'приложение 7'!$22:$22</definedName>
    <definedName name="_xlnm.Print_Area" localSheetId="0">'приложение 1'!$A$1:$E$83</definedName>
  </definedNames>
  <calcPr fullCalcOnLoad="1"/>
</workbook>
</file>

<file path=xl/sharedStrings.xml><?xml version="1.0" encoding="utf-8"?>
<sst xmlns="http://schemas.openxmlformats.org/spreadsheetml/2006/main" count="2162" uniqueCount="796">
  <si>
    <t>00010000000000000000</t>
  </si>
  <si>
    <t>00010100000000000000</t>
  </si>
  <si>
    <t>00010500000000000000</t>
  </si>
  <si>
    <t>00010600000000000000</t>
  </si>
  <si>
    <t>00010800000000000000</t>
  </si>
  <si>
    <t>00010807140010000110</t>
  </si>
  <si>
    <t>00010807150010000110</t>
  </si>
  <si>
    <t>00010900000000000000</t>
  </si>
  <si>
    <t>00011100000000000000</t>
  </si>
  <si>
    <t>00011105000000000120</t>
  </si>
  <si>
    <t>00011105010040000120</t>
  </si>
  <si>
    <t>00011105024040000120</t>
  </si>
  <si>
    <t>00011105034040000120</t>
  </si>
  <si>
    <t>00011107000000000120</t>
  </si>
  <si>
    <t>00011107014040000120</t>
  </si>
  <si>
    <t>00011109000000000120</t>
  </si>
  <si>
    <t>00011109044040701120</t>
  </si>
  <si>
    <t>00011109044040710120</t>
  </si>
  <si>
    <t>00011109044041100120</t>
  </si>
  <si>
    <t>00011109044041200120</t>
  </si>
  <si>
    <t>00011200000000000000</t>
  </si>
  <si>
    <t>00011300000000000000</t>
  </si>
  <si>
    <t>00011400000000000000</t>
  </si>
  <si>
    <t>00011600000000000000</t>
  </si>
  <si>
    <t>00011603000000000140</t>
  </si>
  <si>
    <t>00011623000000000140</t>
  </si>
  <si>
    <t>00011700000000000000</t>
  </si>
  <si>
    <t>00020000000000000000</t>
  </si>
  <si>
    <t>00020200000000000000</t>
  </si>
  <si>
    <t>00030000000000000000</t>
  </si>
  <si>
    <t>00030100000000000000</t>
  </si>
  <si>
    <t>00030200000000000000</t>
  </si>
  <si>
    <t>00030300000000000000</t>
  </si>
  <si>
    <t>ДОХОДЫ</t>
  </si>
  <si>
    <t>Итого:</t>
  </si>
  <si>
    <t>Земельный налог</t>
  </si>
  <si>
    <t>НАЛОГИ НА ИМУЩЕСТВО</t>
  </si>
  <si>
    <t>ГОСУДАРСТВЕННАЯ ПОШЛИНА</t>
  </si>
  <si>
    <t>БЕЗВОЗМЕЗДНЫЕ ПОСТУПЛЕНИЯ</t>
  </si>
  <si>
    <t>НАЛОГИ НА ПРИБЫЛЬ, ДОХОДЫ</t>
  </si>
  <si>
    <t>ПРОЧИЕ НЕНАЛОГОВЫЕ ДОХОДЫ</t>
  </si>
  <si>
    <t>Прочие неналоговые доходы</t>
  </si>
  <si>
    <t>НАЛОГИ НА СОВОКУПНЫЙ ДОХОД</t>
  </si>
  <si>
    <t>Иные межбюджетные трансферты</t>
  </si>
  <si>
    <t>Налог на прибыль организаций</t>
  </si>
  <si>
    <t>Налог на доходы физических лиц</t>
  </si>
  <si>
    <t>Налог на имущество организаций</t>
  </si>
  <si>
    <t>Единый сельскохозяйственный налог</t>
  </si>
  <si>
    <t>Налог на имущество физических лиц</t>
  </si>
  <si>
    <t>ШТРАФЫ, САНКЦИИ, ВОЗМЕЩЕНИЕ УЩЕРБА</t>
  </si>
  <si>
    <t>ПЛАТЕЖИ ПРИ ПОЛЬЗОВАНИИ ПРИРОДНЫМИ РЕСУРСАМИ</t>
  </si>
  <si>
    <t xml:space="preserve">Плата за негативное воздействие на окружающую среду </t>
  </si>
  <si>
    <t>ДОХОДЫ ОТ ПРОДАЖИ МАТЕРИАЛЬНЫХ И НЕМАТЕРИАЛЬНЫХ АКТИВОВ</t>
  </si>
  <si>
    <t>Доходы от возмещения ущерба при возникновении страховых случаев</t>
  </si>
  <si>
    <t>Единый налог на вмененный доход для отдельных видов деятельности</t>
  </si>
  <si>
    <t>ДОХОДЫ ОТ ОКАЗАНИЯ ПЛАТНЫХ УСЛУГ И КОМПЕНСАЦИИ ЗАТРАТ ГОСУДАРСТВА</t>
  </si>
  <si>
    <t>ДОХОДЫ ОТ ПРЕДПРИНИМАТЕЛЬСКОЙ И ИНОЙ ПРИНОСЯЩЕЙ ДОХОД  ДЕЯТЕЛЬНОСТИ</t>
  </si>
  <si>
    <t>Прочие доходы от оказания платных услуг и компенсации затрат государства</t>
  </si>
  <si>
    <t>Налог, взимаемый в связи с применением упрощенной системы налогообложения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</si>
  <si>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</si>
  <si>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</si>
  <si>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 xml:space="preserve">Государственная пошлина за выдачу разрешения на установку рекламной конструкции </t>
  </si>
  <si>
    <t>ЗАДОЛЖЕННОСТЬ И ПЕРЕРАСЧЕТЫ ПО ОТМЕНЕННЫМ НАЛОГАМ, СБОРАМ И ИНЫМ ОБЯЗАТЕЛЬНЫМ ПЛАТЕЖАМ</t>
  </si>
  <si>
    <t>Денежные взыскания (штрафы) за административные правонарушения в области дорожного движения</t>
  </si>
  <si>
    <t>ДОХОДЫ ОТ ИСПОЛЬЗОВАНИЯ ИМУЩЕСТВА, НАХОДЯЩЕГОСЯ В ГОСУДАРСТВЕННОЙ И МУНИЦИПАЛЬНОЙ СОБСТВЕННОСТИ</t>
  </si>
  <si>
    <t>Субсидии бюджетам субъектов Российской Федерации и муниципальных образований (межбюджетные субсидии)</t>
  </si>
  <si>
    <t>Государственная пошлина за государственную регистрацию, а также за совершение прочих юридически значимых действий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</si>
  <si>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</si>
  <si>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</si>
  <si>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Доходы от перечисления части прибыли, остающейся после уплаты налогов и  иных обязательных платежей муниц. унитарных предприятий, созданных городскими округами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</si>
  <si>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</si>
  <si>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</si>
  <si>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</si>
  <si>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</si>
  <si>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</si>
  <si>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казенных)(возмещение выпадающих доходов от предоставления льгот и субсидий по плате за найм жилых помещений)</t>
  </si>
  <si>
    <t>Наименование доходов</t>
  </si>
  <si>
    <t>00010101012020000110</t>
  </si>
  <si>
    <t>00010102000010000110</t>
  </si>
  <si>
    <t>00010501000010000110</t>
  </si>
  <si>
    <t>00010502000020000110</t>
  </si>
  <si>
    <t>00010503000010000110</t>
  </si>
  <si>
    <t>00010601000040000110</t>
  </si>
  <si>
    <t>00010602000020000110</t>
  </si>
  <si>
    <t>00010606000040000110</t>
  </si>
  <si>
    <t>00010803000010000110</t>
  </si>
  <si>
    <t>00010807000010000110</t>
  </si>
  <si>
    <t>00011101040040000120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</si>
  <si>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</si>
  <si>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00011201000010000120</t>
  </si>
  <si>
    <t>00011303040040000130</t>
  </si>
  <si>
    <t>00011402030040000140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</si>
  <si>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</si>
  <si>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</si>
  <si>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</si>
  <si>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00011406024040000430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</si>
  <si>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</si>
  <si>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 xml:space="preserve">Денежные взыскания (штрафы) за нарушение законодательства о налогах и сборах </t>
  </si>
  <si>
    <t>00011606000010000140</t>
  </si>
  <si>
    <t xml:space="preserve">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</si>
  <si>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00011608000010000140</t>
  </si>
  <si>
    <t xml:space="preserve">Денежные взыскания (штрафы) за административные правонарушения в области гос. регулирования производства и оборота этилового спирта, алкогольной и спиртосодержащей продукции </t>
  </si>
  <si>
    <t>00011621040040000140</t>
  </si>
  <si>
    <t>00011625000010000140</t>
  </si>
  <si>
    <t>00011628000010000140</t>
  </si>
  <si>
    <t>00011630000010000140</t>
  </si>
  <si>
    <t>00011633040040000140</t>
  </si>
  <si>
    <t>00011690040040000140</t>
  </si>
  <si>
    <t>00011705040040000180</t>
  </si>
  <si>
    <t>0002020100000000000</t>
  </si>
  <si>
    <t>00020202000040000151</t>
  </si>
  <si>
    <t>00020203000040000151</t>
  </si>
  <si>
    <t>00020204000040000151</t>
  </si>
  <si>
    <t>Код бюджетной классификации РФ</t>
  </si>
  <si>
    <t>Доходы от собственности по предпринимательской и иной приносящий доход деятельности</t>
  </si>
  <si>
    <t>Доходы от продажи товаров и услуг</t>
  </si>
  <si>
    <t xml:space="preserve">Безвозмездные поступления от предпринимательской и иной приносящей доход деятельности </t>
  </si>
  <si>
    <t>ПЛАТЕЖИ ОТ ГОСУДАРСТВЕННЫХ И МУНИЦИПАЛЬНЫХ УНИТАРНЫХ ПРЕДПРИЯТИЙ</t>
  </si>
  <si>
    <t xml:space="preserve">ДОХОДЫ ОТ СДАЧИ В АРЕНДУ ИМУЩЕСТВА, НАХОДЯЩЕГОСЯ В ГОСУДАРСТВЕННОЙ И МУНИЦИПАЛЬНОЙ СОБСТВЕННОСТИ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</si>
  <si>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</si>
  <si>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00020700000000000000</t>
  </si>
  <si>
    <t>Прочие безвозмездные поступления</t>
  </si>
  <si>
    <t>27.08.2009г.</t>
  </si>
  <si>
    <t>Отклонение</t>
  </si>
  <si>
    <t>Доходы от продажи квартир</t>
  </si>
  <si>
    <t xml:space="preserve">000 11401040040000410 </t>
  </si>
  <si>
    <t>ДЕФИЦИТ</t>
  </si>
  <si>
    <t>Приложение 1</t>
  </si>
  <si>
    <t>тыс. рублей</t>
  </si>
  <si>
    <t>Доходы бюджета Петропавловск-Камчатского городского округа  на 2009 год</t>
  </si>
  <si>
    <t>Годовой объем ассигнований</t>
  </si>
  <si>
    <t>от 25.12.2008 № 92-нд</t>
  </si>
  <si>
    <t>Приложение 4</t>
  </si>
  <si>
    <t>городского округа на 2009 год</t>
  </si>
  <si>
    <t>Камчатского городского округа на 2009 год</t>
  </si>
  <si>
    <t>к изменениям в Бюджет Петропавловск-</t>
  </si>
  <si>
    <t>Государственная пошлина по делам, рассматриваемым в судах общей юрисдикции, мировыми судьями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</si>
  <si>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казенных)(плата за найм жилых помещений)</t>
  </si>
  <si>
    <t>Прочие поступления от использования имущества, находящегося в собственности городских округов ( за исключением имущества муниципальных автономных учреждений, а также имущества муниципальных унитарных предприятий, в том числе казенных)(плата за установку и эксплуатацию рекламных конструкций, присоединенных к недвижимому имуществу)</t>
  </si>
  <si>
    <t>Прочие поступления от использования имущества, находящегося в собственности городских округов ( за исключением имущества муниципальных автономных учреждений, а также имущества муниципальных унитарных предприятий, в том числе казенных)(аренда имущества, находящегося в собственности городского округа)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</si>
  <si>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</si>
  <si>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законодательства о недрах,  об  особо  охраняемых  природных  территориях,  об охране и использовании  животного  мира,  об  экологической экспертизе, в области охраны окружающей  среды,  земельного законодательства, лесного законодательства, водного законодательства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</si>
  <si>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</si>
  <si>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Приложение 2</t>
  </si>
  <si>
    <t>Приложение 5</t>
  </si>
  <si>
    <t>от 25.12.2008  № 92-нд</t>
  </si>
  <si>
    <t>Источники финансирования дефицита бюджета Петропавловск-Камчатского городского округа на 2009 год</t>
  </si>
  <si>
    <t>в тыс. рублей</t>
  </si>
  <si>
    <t>Наименование источника финансирования дефицита</t>
  </si>
  <si>
    <t xml:space="preserve">Годовой объем </t>
  </si>
  <si>
    <t>Отклонение плана</t>
  </si>
  <si>
    <t xml:space="preserve">I квартал </t>
  </si>
  <si>
    <t xml:space="preserve">II квартал </t>
  </si>
  <si>
    <t xml:space="preserve">III квартал </t>
  </si>
  <si>
    <t xml:space="preserve">IV квартал </t>
  </si>
  <si>
    <t xml:space="preserve"> ДОХОДЫ</t>
  </si>
  <si>
    <t>РАСХОДЫ</t>
  </si>
  <si>
    <t>Источники финансирования дефицита  бюджета:</t>
  </si>
  <si>
    <t>01 02 00 00 00 0000 000</t>
  </si>
  <si>
    <t>Кредиты кредитных организаций в валюте Российской Федерации</t>
  </si>
  <si>
    <t xml:space="preserve"> 01 02 00 00 00 0000 700</t>
  </si>
  <si>
    <t>Получение кредитов от кредитных организаций в валюте Российской Федерации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</si>
  <si>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</si>
  <si>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</si>
  <si>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</si>
  <si>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</si>
  <si>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01 02 00 00 04 0000 810</t>
  </si>
  <si>
    <t>Погашение кредитов, полученных от кредитных организаций бюджетами городских округов в валюте Российской Федерации</t>
  </si>
  <si>
    <t>в т.ч. Кредиты прошлых лет</t>
  </si>
  <si>
    <t>01 05 00 00 00 0000 000</t>
  </si>
  <si>
    <t>Изменение остатков средств на счетах по учету средств бюджета</t>
  </si>
  <si>
    <t>01 05 00 00 00 0000 500</t>
  </si>
  <si>
    <t xml:space="preserve"> - 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</si>
  <si>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</si>
  <si>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</si>
  <si>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</si>
  <si>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</si>
  <si>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01 05 02 01 04 0000 510</t>
  </si>
  <si>
    <t>Увеличение прочих остатков денежных средств бюджетов городских округов</t>
  </si>
  <si>
    <t>01 05 00 00 00 0000 600</t>
  </si>
  <si>
    <t xml:space="preserve"> - 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</si>
  <si>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</si>
  <si>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</si>
  <si>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</si>
  <si>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</si>
  <si>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01 05 02 01 04 0000 610</t>
  </si>
  <si>
    <t>Уменьшение прочих остатков денежных средств бюджетов городских округов</t>
  </si>
  <si>
    <t xml:space="preserve"> 01 06 01 00 00 0000 000</t>
  </si>
  <si>
    <t>Акции и иные формы участия в капитале, находящиеся в государственной и муниципальной собственности</t>
  </si>
  <si>
    <t>01 06 01 00 04 0000 630</t>
  </si>
  <si>
    <t>Средства от продажи акций и иных форм участия в капитале, находящихся в  муниципальной собственности</t>
  </si>
  <si>
    <t>размер бюджетного дефицита</t>
  </si>
  <si>
    <t>размер бюджетного дефицита в решение</t>
  </si>
  <si>
    <t>к изменениям в Бюджет Петропавловск-Камчатского</t>
  </si>
  <si>
    <t>к  Бюджету Петропавловск-Камчатского</t>
  </si>
  <si>
    <t>Приложение 3</t>
  </si>
  <si>
    <t>Приложение 6</t>
  </si>
  <si>
    <t>Распределение расходов  бюджета Петропавловск-Камчатского городского округа на 2009 год по разделам и подразделам классификации расходов бюджетов</t>
  </si>
  <si>
    <t>в тыс.рублей</t>
  </si>
  <si>
    <t>Наименование</t>
  </si>
  <si>
    <t>Раздел, подраздел</t>
  </si>
  <si>
    <t>Целевая статья</t>
  </si>
  <si>
    <t>Вид расходов</t>
  </si>
  <si>
    <t>1.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</si>
  <si>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</si>
  <si>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</si>
  <si>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</si>
  <si>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</si>
  <si>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</si>
  <si>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</si>
  <si>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</si>
  <si>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</si>
  <si>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</si>
  <si>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2.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</si>
  <si>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</si>
  <si>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</si>
  <si>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</si>
  <si>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3.</t>
  </si>
  <si>
    <t>Национальная экономика</t>
  </si>
  <si>
    <t>Транспорт</t>
  </si>
  <si>
    <t>Дорожное хозяйство</t>
  </si>
  <si>
    <t>4.</t>
  </si>
  <si>
    <t>Жилищно - коммунальное хозяйство</t>
  </si>
  <si>
    <t>Жилищное хозяйство</t>
  </si>
  <si>
    <t>Коммунальное хозяйство</t>
  </si>
  <si>
    <t>Благоустройство</t>
  </si>
  <si>
    <t>5.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</si>
  <si>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</si>
  <si>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</si>
  <si>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</si>
  <si>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</si>
  <si>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</si>
  <si>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6.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</si>
  <si>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</si>
  <si>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</si>
  <si>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кинематографии, средств массовой информации</t>
  </si>
  <si>
    <t>7.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</si>
  <si>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</si>
  <si>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</si>
  <si>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</si>
  <si>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</si>
  <si>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</si>
  <si>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Физическая культура и спорт</t>
  </si>
  <si>
    <t>Другие вопросы в области здравоохранения, физической культуры и спорта</t>
  </si>
  <si>
    <t>8.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</si>
  <si>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</si>
  <si>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</si>
  <si>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</si>
  <si>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</si>
  <si>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</si>
  <si>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</si>
  <si>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                   ВСЕГО РАСХОДОВ:</t>
  </si>
  <si>
    <t>ВСЕГО РАСХОДОВ:</t>
  </si>
  <si>
    <t>Раздел, подраз-дел</t>
  </si>
  <si>
    <t xml:space="preserve">к  Бюджету Петропавловск-Камчатского </t>
  </si>
  <si>
    <t>Приложение 7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</si>
  <si>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 бюджета Петропавловск-Камчатского городского округа на 2009 год</t>
  </si>
  <si>
    <t>№№</t>
  </si>
  <si>
    <t>Код бюджетной классификации</t>
  </si>
  <si>
    <t>Годовой объем ассигнований на 2009 год</t>
  </si>
  <si>
    <t>Код мин-ва, ведом-ва</t>
  </si>
  <si>
    <t>Петропавловск-Камчатская городская территориальная избирательная комиссия</t>
  </si>
  <si>
    <t>Проведение выборов и референдумов</t>
  </si>
  <si>
    <t>Проведение выборов Главы муниципального образования</t>
  </si>
  <si>
    <t>Выполнение функций органами местного самоуправления</t>
  </si>
  <si>
    <t>Департамент экономической и бюджетной политики администрации Петропавловск-Камчатского городского округа</t>
  </si>
  <si>
    <t>Руководство и управление в сфере установленных функций</t>
  </si>
  <si>
    <t>Центральный аппарат</t>
  </si>
  <si>
    <t>Процентные платежи по долговым обязательствам</t>
  </si>
  <si>
    <t>Процентные платежи по муниципальному долгу</t>
  </si>
  <si>
    <t>Кредитный договор с Международной финансовой корпорацией от 27.12.2007года</t>
  </si>
  <si>
    <t>Прочие расходы</t>
  </si>
  <si>
    <t>Прочие кредитные договоры</t>
  </si>
  <si>
    <t>Резервные фонды местных администраций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</si>
  <si>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</si>
  <si>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</si>
  <si>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Гранты для поддержки общественных инициатив</t>
  </si>
  <si>
    <t>Субсидии автономным учреждениям</t>
  </si>
  <si>
    <t>Субсидии муниципальному автономному учреждению "Расчетно -кассовый центр по ЖКХ г.Петропавловска-Камчатского" на оказание муниципальных услуг по расчету(начислению) величины социальной поддержки отдельным категориям граждан при оплате жилого помещения и к</t>
  </si>
  <si>
    <t>Субсидии муниципальному автономному учреждению "Расчетно -кассовый центр по ЖКХ г.Петропавловска-Камчатского" на оказание муниципальных услуг по расчету (начислению) льгот отдельным категориям граждан при оплате жилого помещения и коммунальных услуг</t>
  </si>
  <si>
    <t>Поддержка жилищного хозяйства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</si>
  <si>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</si>
  <si>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Погашение кредиторской задолженности по исполнительным листам</t>
  </si>
  <si>
    <t>Субсидии юридическим лицам</t>
  </si>
  <si>
    <t>Поддержка коммунального хозяйства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</si>
  <si>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</si>
  <si>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Погашение задолженности по исполнительным листам</t>
  </si>
  <si>
    <t>Учреждения по внешкольной работе с детьми</t>
  </si>
  <si>
    <t>Обеспечение деятельности подведомственных учреждений</t>
  </si>
  <si>
    <t>Учреждения по внешкольной работе с детьми (ДМШ)</t>
  </si>
  <si>
    <t>Выполнение функций бюджетными учреждениями</t>
  </si>
  <si>
    <t>Дворцы и дома культуры, другие учреждения культуры и средств массовой информации</t>
  </si>
  <si>
    <t>Дворцы и дома культуры, другие учреждения культуры и средств массовой информации - Дома культуры</t>
  </si>
  <si>
    <t>Библиотеки</t>
  </si>
  <si>
    <t>Администрация Петропавловск-Камчатского городского округа</t>
  </si>
  <si>
    <t>Глава муниципального образования</t>
  </si>
  <si>
    <t>Глава Петропавловск-Камчатского городского округа</t>
  </si>
  <si>
    <t>Субвенция на выполнение госполномочий Камчатского края по материально-техническому и организационному обеспечению деятельности административных комиссий</t>
  </si>
  <si>
    <t>Комитет городского хозяйства Петропавловск-Камчатского городского округа</t>
  </si>
  <si>
    <t>Комиссия по делам несовершеннолетних и защите их прав(за счет средств краевого бюджета)</t>
  </si>
  <si>
    <t>Комиссия по делам несовершеннолетних и защите их прав(за счет остатков средств на 01.01.2009г)</t>
  </si>
  <si>
    <t>Расходы за счет средств, выделенных из резервного фонда органа местного самоуправления</t>
  </si>
  <si>
    <t>Страхование отдельных категорий муниципальных служащих</t>
  </si>
  <si>
    <t>Выполнение функций органами местного самоуправления(исполнение решений суда)</t>
  </si>
  <si>
    <t>Мероприятия по поддержке малого и среднего предпринимательства</t>
  </si>
  <si>
    <t>Софинансирование краевой целевой программы "Поддержка коренных малочисленных народов Севера, Сибири и Дальнего Востока, проживающих на территории Камчатского края на 2009 год"</t>
  </si>
  <si>
    <t>Реализация других функций, связанных с обеспечением национальной безопасности и правоохранительной деятельности</t>
  </si>
  <si>
    <t>Мероприятия по профилактике правонарушений</t>
  </si>
  <si>
    <t>Целевые программы муниципальных образований</t>
  </si>
  <si>
    <t>Аппарат администрации Петропавловск-Камчатского городского округа</t>
  </si>
  <si>
    <t>Погашение кредиторской задолженности на выполнение функций органами местного самоуправления</t>
  </si>
  <si>
    <t>Мероприятия по информатизации ( в области управления)</t>
  </si>
  <si>
    <t>Текущий ремонт зданий администрации</t>
  </si>
  <si>
    <t>Взносы в ассоциации городов и регионов</t>
  </si>
  <si>
    <t>Расходы на освещение деятельности органов местного самоуправления Петропавловск-Камчатского городского округа в средствах массовой информации</t>
  </si>
  <si>
    <t>Учреждения по обеспечению хозяйственного обслуживания</t>
  </si>
  <si>
    <t>Учреждения по обеспечению хозяйственного обслуживания(транспортный и хозяйственный отделы)</t>
  </si>
  <si>
    <t>МУ"Территориальный центр управления кризисными ситуациями"</t>
  </si>
  <si>
    <t>Расходы  по установке сетевого оборудования для МУ "Централизованная бухгалтерия"</t>
  </si>
  <si>
    <t>МУ "Петропавловск-Камчатский городской архив"</t>
  </si>
  <si>
    <t>Долгосрочная целевая программа "Электронный Петропавловск-Камчатский (2006-2010 годы)"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</si>
  <si>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</si>
  <si>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</si>
  <si>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Долгосрочная муниципальная целевая программа "Совершенствование защиты населения и территорий от чрезвычайных ситуаций природного и техногенного характера в Петропавловск-Камчатском городском округе на 2008-2010 годы"</t>
  </si>
  <si>
    <t>Долгосрочная целевая программа "Профилактика правонарушений в городе Петропавловске-Камчатском на 2007-2008 годы"</t>
  </si>
  <si>
    <t>Мероприятия в области образования</t>
  </si>
  <si>
    <t>Проведение мероприятий для детей и молодежи</t>
  </si>
  <si>
    <t>Мероприятия по информатизации (в области образования)</t>
  </si>
  <si>
    <t>Методическое обеспечение и информационная поддержка</t>
  </si>
  <si>
    <t>Субсидии муниципальному автономному учреждению "Ресурсный центр Петропавловск-Камчатского городского округа "</t>
  </si>
  <si>
    <t>Реализация государственных функций в области здравоохранения, спорта и туризма</t>
  </si>
  <si>
    <t>Мероприятия в области здравоохранения, спорта и физической культуры, туризма</t>
  </si>
  <si>
    <t>Мероприятия по информатизации( в области здравоохранения)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</si>
  <si>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</si>
  <si>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</si>
  <si>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Мероприятия по информатизации (в области социальной политики)</t>
  </si>
  <si>
    <t>Департамент социального развития Петропавловск-Камчатского городского округа</t>
  </si>
  <si>
    <t>Субвенция для осуществления госполномочий по соц.обсл.граждан(средства краевого бюджета-управление)</t>
  </si>
  <si>
    <t>Субвенция  в целях организации и осуществления деятельности по опеке и попечительству несовершеннолетних граждан(средства краевого бюджета-управление)</t>
  </si>
  <si>
    <t>Субвенция в целях организации и осуществления деятельности по опеке и попечительству несовершеннолетних граждан -средства краевого бюджета (за счет остатков средств на 01.01.2009 г)</t>
  </si>
  <si>
    <t>МУ"Централизованная бухгалтерия"</t>
  </si>
  <si>
    <t>Методическая работа в области образования (методисты)</t>
  </si>
  <si>
    <t>Отдел информационных технологий</t>
  </si>
  <si>
    <t>Детские дошкольные учреждения</t>
  </si>
  <si>
    <t>Детские дошкольные учреждения - книгоиздательская продукция (собственные средства)</t>
  </si>
  <si>
    <t>Субвенция на выполнение гос. полномочий по выплате ежемесячной доплаты пед. работникам мун. образоват. учр., финансируемых из местных бюджетов имеющим учёные степени и гос. награды - детские сады (за счёт средств краевого бюджета)</t>
  </si>
  <si>
    <t>Приобретение оборудования, мебели и инвентаря для д/с №37 компенсирующего вида - распоряжение Президента РФ от 01.11.2008г. №655-РП (за счёт остатков средств федерального бюджета на 01.01.09г.)</t>
  </si>
  <si>
    <t>Школы - детские сады, школы начальные, неполные средние и средние</t>
  </si>
  <si>
    <t>Школы - книгоиздательская продукция (собственные средства)</t>
  </si>
  <si>
    <t>Школы - поощрение учреждений, внедряющих инновационные образовательные программы</t>
  </si>
  <si>
    <t>Субвенция по обеспечению государ. гарантий прав граждан на получение общедоступного и бесплатного дошкольного, началь. общего, основного общего, среднего общего образования, а также дополнит. образ. в общеобразовательных учр-ях - расходы на проведение ЕГЭ</t>
  </si>
  <si>
    <t>Учреждения по внешкольной работе с детьми (Образование)</t>
  </si>
  <si>
    <t>Образование - книгоиздательская продукция (собственные средства)</t>
  </si>
  <si>
    <t>ДМШ - Субвенция на выполнение гос. полномочий по выплате ежемесячной доплаты пед. работникам мун. образоват. учр., финансируемых из местных бюджетов имеющим учёные степени и гос. награды (за счёт средств краевого бюджета)</t>
  </si>
  <si>
    <t>Образование - Субвенция на выполнение гос. полномочий по выплате ежемесячной доплаты пед. работникам мун. образоват. учр., финансируемых из местных бюджетов имеющим учёные степени и гос. награды (за счёт средств краевого бюджета)</t>
  </si>
  <si>
    <t>Детские дома</t>
  </si>
  <si>
    <t>Специальные (коррекционные) учреждения</t>
  </si>
  <si>
    <t>Специальные (коррекционные) учреждения - книгоиздательская продукция (собственные средства)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</si>
  <si>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</si>
  <si>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</si>
  <si>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Субвенция на выплату вознагражд.за выпол. функций классн. руководит.пед. работ. мун. обр. учр. (школы - за счёт средств федерального бюджета) (за счет остатков средств на 01.01.2009 года)</t>
  </si>
  <si>
    <t>Организационно-воспитательная работа с молодежью</t>
  </si>
  <si>
    <t>Оплата за обучение студентов</t>
  </si>
  <si>
    <t>Мероприятия в области молодежной политики</t>
  </si>
  <si>
    <t>Выплаты премии Главы ПК ГО студентам, учащимся и воспитанникам образовательных учреждений, находящихся на территории ПК ГО</t>
  </si>
  <si>
    <t>Городская долгосрочная целевая программа "Профилактика употребления психоактивных веществ (ПАВ) в молодёжной среде на 2006-2008 годы"</t>
  </si>
  <si>
    <t>Долгосрочная муниципальная целевая программа " Молодёжь Петропавловск-Камчатского городского округа на 2008-2010 годы"</t>
  </si>
  <si>
    <t>Муниципальная долгосрочная целевая программа "Молодёжь Петропавловск-Камчатского городского округа на 2009-2010 годы"</t>
  </si>
  <si>
    <t>Муниципальная долгосрочная целевая программа "Обеспечение жильём молодых семей в Петропавловск-Камчатском городском округе на 2009-2010 годы"</t>
  </si>
  <si>
    <t>Долгосрочная целевая программа "Развитие системы образования Петропавловск-Камчатского городского округа на 2006-2010 годы"</t>
  </si>
  <si>
    <t>Долгосрочная муниципальная целевая программа "Поддержка и развитие дополнительного образования в Петропавловск-Камчатском городском округе"</t>
  </si>
  <si>
    <t>Долгосрочная муниципальная целевая программа на период 2008-2010 годы "Здоровые дети"</t>
  </si>
  <si>
    <t>Дворцы и дома культуры, другие учреждения культуры и средств массовой информации - ЦКД "Апрель"</t>
  </si>
  <si>
    <t>Дворцы и дома культуры, другие учреждения культуры и средств массовой информации - ГЦК "Досуг"</t>
  </si>
  <si>
    <t>Дворцы и дома культуры, другие учреждения культуры и средств массовой информации - Городской парк культуры и отдыха</t>
  </si>
  <si>
    <t>Дворцы и дома культуры, другие учреждения культуры и средств массовой информации - Городской оркестр</t>
  </si>
  <si>
    <t>Дворцы и дома культуры, другие учреждения культуры и средств массовой информации - проведение городских культурно-массовых мероприятий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</si>
  <si>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</si>
  <si>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</si>
  <si>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Комплектование книжных фондов библиотек муниципальных образований (за счет остатков средств на 01.01.2009 года)</t>
  </si>
  <si>
    <t>Управление культуры г.Петропавловска-Камчатского</t>
  </si>
  <si>
    <t>Государственная поддержка в сфере культуры, кинематографии и средств массовой информации</t>
  </si>
  <si>
    <t>Мероприятия в области культуры</t>
  </si>
  <si>
    <t>Региональные целевые программы</t>
  </si>
  <si>
    <t>ДОЦП "Культура Камчатки (2006-2010 годы)"</t>
  </si>
  <si>
    <t>Подпрограмма "Создание условий для формирования и развития культурного пространства в Камчатской области" (за счет остатков средств на 01.01.2009 года)</t>
  </si>
  <si>
    <t>Мероприятия по поддержке и развитию культуры, искусства, кинематографии, средств массовой информации и архивного дела</t>
  </si>
  <si>
    <t>Долгосрочная муниципальная целевая программа реабилитации несовершеннолетних, возвратившихся из специальных учебно-воспитательных учреждений закрытого типа и учреждений уголовно-исполнительной системы, на территории Петропавловск-Камчатского городского округа</t>
  </si>
  <si>
    <t>Больницы, клиники, госпитали, медико-санитарные части</t>
  </si>
  <si>
    <t>Больницы, клиники, госпитали, медико-санитарные части -  Резервный фонд Президента Российской Федерации (расходы за счет средств федерального бюджета)</t>
  </si>
  <si>
    <t>Родильные дома</t>
  </si>
  <si>
    <t>Родильные дома - Резервный фонд Президента Российской Федерации (расходы за счет средств федерального бюджета)</t>
  </si>
  <si>
    <t>Амбулаторная помощь Родильные дома</t>
  </si>
  <si>
    <t>Субсидия на погашение кредиторской зад-ти, сложив. по сост. на 01.01.08 г.по оказании помощи в части обеспеч.лек.средствами и изд.мед.назнач. (за счет остатков средств на 01.01.2009 года)</t>
  </si>
  <si>
    <t>Поликлиники, амбулатории, диагностические центры</t>
  </si>
  <si>
    <t>Медицинская помощь в дневных стационарах Родильные дома</t>
  </si>
  <si>
    <t>Станции скорой и неотложной помощи</t>
  </si>
  <si>
    <t>Субвенция на выполнение гос.полномочий по осуществлению выплат медицинскому персоналу фельдшерско-акушерских пунктов, врачам, фельдшерам и медицинским сестрам скорой медицинской помощи (за счет средств из федерального бюджета)</t>
  </si>
  <si>
    <t>Субвенция на выполнение гос.полномочий по осуществлению выплат медицинскому персоналу фельдшерско-акушерских пунктов, врачам, фельдшерам и медицинским сестрам скорой медицинской помощи (за счет остатков средств на 01.01.2009)</t>
  </si>
  <si>
    <t>Субвенция на выполнение гос.полномочий по осуществлению выплат медицинскому персоналу фельдшерско-акушерских пунктов, врачам, фельдшерам и медицинским сестрам скорой медицинской помощи (за счет остатков средств на 01.01.2009 на счёте краевого бюджета)</t>
  </si>
  <si>
    <t>Физкультурно-оздоровительная работа и спортивные мероприятия</t>
  </si>
  <si>
    <t>Субсидия МУП "Спартак"</t>
  </si>
  <si>
    <t>Субсидии некоммерческим организациям</t>
  </si>
  <si>
    <t>Субсидии автономному учреждению физической культуры и спорта "Лыжная база "Лесная" на оказание муниципальных услуг</t>
  </si>
  <si>
    <t>Учреждения, обеспечивающие предоставление услуг в сфере здравоохранения</t>
  </si>
  <si>
    <t xml:space="preserve">Мероприятия в области спорта </t>
  </si>
  <si>
    <t>Мероприятия в области здравоохранения</t>
  </si>
  <si>
    <t>Дома ребенка</t>
  </si>
  <si>
    <t>Субвенция на выполнение гос. полномочий по предоставлению соц. поддержки детей-сирот и детей, оставшихся без попечения родителей, находящихся в мун.учр.здравоохранения (за счёт средств краевого бюджета)</t>
  </si>
  <si>
    <t>Субвенция на выполнение гос. полномочий по предоставлению соц. поддержки детей-сирот и детей, оставшихся без попечения родителей, находящихся в мун.учр.здравоохранения (за счёт остатков средств на 01.01.2009 года)</t>
  </si>
  <si>
    <t>Субвенция на выполнение гос. полномочий по предоставлению соц. поддержки детей-сирот и детей, оставшихся без попечения родителей, находящихся в мун.учр.здравоохранения - снегоочистка (за счёт средств краевого бюджета)</t>
  </si>
  <si>
    <t>Долгосрочная программа "Поддержка и развитие служб родовспоможения и детства Петропавловск-Камчатского городского округа на период 2006-2008 годы"</t>
  </si>
  <si>
    <t xml:space="preserve">Долгосрочная муниципальная целевая программа "Спортивный Петропавловск 2008-2010 годы" </t>
  </si>
  <si>
    <t xml:space="preserve">Доплаты к пенсиям, дополнительное пенсионное обеспечение 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</si>
  <si>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</si>
  <si>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</si>
  <si>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Учреждения социального обслуживания населения</t>
  </si>
  <si>
    <t>Центр социального обслуживания населения г.Петропавловска-Камчатского</t>
  </si>
  <si>
    <t>Субвенция для осуществления госполномочий по социальному обсл. граждан (средства краевого бюджета-содержание Центра)</t>
  </si>
  <si>
    <t>Центр социального обслуживания населения (краевые средства)</t>
  </si>
  <si>
    <t>Центр социального обслуживания населения (администрирование госполномочий по отделу выплат субсидий, средства краевого бюджета)</t>
  </si>
  <si>
    <t>МУ Комплексный центр социального обслуживания населения Петропавловск-Камчатского городского округа</t>
  </si>
  <si>
    <t>Социальная помощь</t>
  </si>
  <si>
    <t>Федеральный закон от 12 января 1996 года № 8-ФЗ "О погребении и похоронном деле"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</si>
  <si>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</si>
  <si>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Предоставление гражданам субсидий на оплату жилого помещения и коммунальных услуг</t>
  </si>
  <si>
    <t>Муниципальная социальная поддержка отдельных категорий граждан при оплате жилого помещения и коммунальных услуг</t>
  </si>
  <si>
    <t>Субвенция для выплаты гражданам адресных субсидий на оплату жилого помещения  и коммунальных услуг(средства федерального бюджета)</t>
  </si>
  <si>
    <t>Услуги УСПН ПКГО по доставке и перечислению адресных субсидий (средства федерального бюджета)</t>
  </si>
  <si>
    <t>Услуги УСПН ПКГО по доставке и перечислению адресных субсидий (средства краевого бюджета)</t>
  </si>
  <si>
    <t>Муниципальная социальная поддержка ветеранов Великой Отечественной Войны на ремонт жилых помещений</t>
  </si>
  <si>
    <t>Реализация государственной политики занятости населения</t>
  </si>
  <si>
    <t>Реализация дополнительный мероприятий, направленных на снижение напряженности на рынке труда субъектов Российской Федерации</t>
  </si>
  <si>
    <t>Краткосрочная муниципальная целевая программа "Дополнительные мероприятия, направленные на снижение напряженности на рынке труда Петропавловск-Камчатского городского округа в 2009 году"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</si>
  <si>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</si>
  <si>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Субвенция на выплату компенсации части родительской платы за содержание ребенка в мун. образоват.учреждениях (средства краевого бюджета) </t>
  </si>
  <si>
    <t>Услуги УСПН ПКГО по доставке и перечислению компенсации части родительской платы за содержание ребенка в мун.образоват. учреждениях (за счет средств краевого бюджета)</t>
  </si>
  <si>
    <t>Субвенция на выплату компенсации части родительской платы за содержание ребенка в мун. образоват.учреждениях(средства федерального бюджета)</t>
  </si>
  <si>
    <t>Содержание ребенка в семье опекуна и приемной семье, а также оплата труда приемного родителя</t>
  </si>
  <si>
    <t>Оплата труда приемного родителя (средства краевого бюджета)</t>
  </si>
  <si>
    <t>Выплаты семьям опекунов на содержание подопечных детей (средства краевого бюджета)</t>
  </si>
  <si>
    <t>Выплаты семьям опекунов на содержание подопечных детей (средства федерального бюджета)</t>
  </si>
  <si>
    <t xml:space="preserve">Мероприятия в области социальной политики </t>
  </si>
  <si>
    <t>Мероприятия в области социальной политики - Расходы в связи с реализацией Постановления Главы Петропавловск-Камчатского городского округа от 30.08.2007 №2025 (компенсация части родительской платы малообеспеченным семьям за содержание детей в муниципальных</t>
  </si>
  <si>
    <t>Мероприятия в области социальной политики - социальная поддержка малообеспеченных категорий граждан</t>
  </si>
  <si>
    <t xml:space="preserve">Целевая социальная программа Петропавловск-Камчатского городского округа на 2006-2008 годы (Оказание зубопротезной помощи)  </t>
  </si>
  <si>
    <t>Городская Дума Петропавловск-Камчатского городского округа</t>
  </si>
  <si>
    <t xml:space="preserve">Городская Дума Петропавловск-Камчатского городского округа 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</si>
  <si>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</si>
  <si>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</si>
  <si>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Выплата денежного вознаграждения лицам, замещающим мун.должности при освобождении их от должности</t>
  </si>
  <si>
    <t>Контрольно счетная палата Петропавловск-Камчатского городского округа</t>
  </si>
  <si>
    <t>Контрольно-счетная палата Петропавловск-Камчатского городского округа</t>
  </si>
  <si>
    <t>Руководитель контрольно-счетной палаты муниципального образования и его заместители</t>
  </si>
  <si>
    <t>Руководитель Контрольно-счетной палаты</t>
  </si>
  <si>
    <t>9.</t>
  </si>
  <si>
    <t>Управление социальной поддержки населения Петропавловск-Камчатского городского округа</t>
  </si>
  <si>
    <t>Услуги УСПН ПКГО по доставке и перечислению адресных субсидий - средства краевого бюджета  (за счет остатков средств на 01.01.2009 г.)</t>
  </si>
  <si>
    <t>Услуги УСПН ПКГО по доставке и перечислению адресных субсидий - средства федерального бюджета (за счет остатков средств на 01.01.2009 г.)</t>
  </si>
  <si>
    <t>\</t>
  </si>
  <si>
    <t>Субвенция на выплату компенсации части родительской платы за содержание ребенка в мун.образоват.учреждениях (за счет остатков средств на 01.01.2009 г.)</t>
  </si>
  <si>
    <t>Услуги УСПН ПКГО по доставке и перечислению компенсации части родительской платы за содержание ребенка в мун.образоват.учреждениях (за счет остатков средств на 01.01.2009 г.)</t>
  </si>
  <si>
    <t>Субвенция на выплату компенсации части родительской платы за содержание ребенка в мун.образоват.учреждениях (за счет ост-ков средств федер.бюджета на 01.01.2009 г. на счете краевого бюджета)</t>
  </si>
  <si>
    <t>Субвенция для осуществления госполномочий по соц.обсл.граждан- средства краевого бюджета-управление (за счет остатков средств на 01.01.2009г.)</t>
  </si>
  <si>
    <t>Управление социальной поддержки населения (осуществление госполномочий по опеке)</t>
  </si>
  <si>
    <t>Управление социальной поддержки населения(администрирование госполномочий по отделу выплат субсидий- за счет средств краевого бюджета)</t>
  </si>
  <si>
    <t>Управление социальной поддержки населения- осуществление госполномочий по опеке (за счет остатков средств на 01.01.2009 г.)</t>
  </si>
  <si>
    <t>Управление социальной поддержки населения- администрирование госполномочий по отделу выплат субсидий - за счет средств краевого бюджета (за счет остатков средств на 01.01.2009 г.)</t>
  </si>
  <si>
    <t>Управление социальной поддержки населения- администрирование госполномочий по отделу выплат субсидий - за счет средств федерального бюджета (за счет остатков средств на 01.01.2009 г.)</t>
  </si>
  <si>
    <t>Мероприятия в области социальной политики - Расходы в связи с реализацией Постановления Главы Петропавловск-Камчатского городского округа от 29.12.2008 №3705 (рента)</t>
  </si>
  <si>
    <t>Мероприятия в области социальной политики - Расходы в связи с реализацией Решения Городской Думы Петропавловск-Камчатского городского округа от 16.11.2005 № 223-р (присвоение звания Почетный гражданин города)</t>
  </si>
  <si>
    <t>Мероприятия в области социальной политики - Расходы в связи с реализацией Постановления администрации г.П-Камчатского от 14.12.2004 № 2123 (списание задолженности за ЖКУ)</t>
  </si>
  <si>
    <t>Мероприятия в области социальной политики - материальная помощь городскому Совету Ветеранов</t>
  </si>
  <si>
    <t>Мероприятия в области социальной политики - Информирование незанятого населения о порядке организации общественных работ</t>
  </si>
  <si>
    <t>Мероприятия в области социальной политики - Мероприятия по вовлечению несовершеннолетних правонарушителей в альтернативную деятельность, способствующую переориентации их поведения</t>
  </si>
  <si>
    <t>Долгосрочная целевая социальная программа Петропавловск-Камчатского городского округа на 2006-2008 годы</t>
  </si>
  <si>
    <t>10.</t>
  </si>
  <si>
    <t xml:space="preserve">Муниципальное учреждение "Долговой центр г. Петропавловска-Камчатского" </t>
  </si>
  <si>
    <t>МУ"Долговой центр"</t>
  </si>
  <si>
    <t>11.</t>
  </si>
  <si>
    <t>Комитет по управлению имуществом Петропавловск-Камчатского городского округа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</si>
  <si>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</si>
  <si>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</si>
  <si>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Ремонт высвобождаемого жилого фонда</t>
  </si>
  <si>
    <t>Возмещение расходов в связи с отсутствием нанимателя</t>
  </si>
  <si>
    <t>Проведение ликвидационных  и реорганизационных мероприятий</t>
  </si>
  <si>
    <t>Капитальный ремонт государственного жилищного фонда, субъектов Российской Федерации и муниципального жилищного фонда</t>
  </si>
  <si>
    <t>Капитальный ремонт жилищного фонда</t>
  </si>
  <si>
    <t>Программа "Капитальный ремонт многоквартирных домов в Камчатском крае на 2008 год"</t>
  </si>
  <si>
    <t>Программа "Капитальный ремонт многоквартирных домов в Камчатском крае на 2008 год" (за счет остатков средств на 01.01.2009 года)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</si>
  <si>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</si>
  <si>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</si>
  <si>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Приобретение здания для МУ"Станция скорая медицинская помощь"</t>
  </si>
  <si>
    <t>Бюджетные инвестиции</t>
  </si>
  <si>
    <t>12.</t>
  </si>
  <si>
    <t xml:space="preserve">МУ "Дирекция службы заказчика по жилищно-коммунальному хозяйству г. Петропавловска-Камчатского" </t>
  </si>
  <si>
    <t>13.</t>
  </si>
  <si>
    <t>ГУП "Камчатская дирекция по строительству"</t>
  </si>
  <si>
    <t>Сейсмоусиление школы № 4 по ул.Партизанской в г.Петропавловске-Камчатском (погашение кредиторской задолженности за 2008 год)</t>
  </si>
  <si>
    <t>14.</t>
  </si>
  <si>
    <t>Муниципальное учреждение "Расчетно-кассовый центр по жилищно-коммунальному хозяйству"</t>
  </si>
  <si>
    <t>Возмещение расходов МУ "РКЦ по жилищно-коммунальному хозяйству г.Петропавловска-Камчатского" по расчету и начислению льгот и субсидий на оплату жилого помещения и коммунальных услуг</t>
  </si>
  <si>
    <t>15.</t>
  </si>
  <si>
    <t>Департамент организации муниципальных закупок Петропавловск-Камчатского городского округа</t>
  </si>
  <si>
    <t>Департамент организации муниципальных закупок  Петропавловск-Камчатского городского округа</t>
  </si>
  <si>
    <t>16.</t>
  </si>
  <si>
    <t>Субсидии муниципальному автономному учреждению "Управление жилищно-коммунального хозяйства" на проведение ликвидационных и реорганизационных мероприятий</t>
  </si>
  <si>
    <t>МУ "Управление жилищно-коммунального хозяйства"</t>
  </si>
  <si>
    <t>МУ "Управление благоустройства г.Петропавловска-Камчатского"</t>
  </si>
  <si>
    <t>МУ"Управление транспорта и дорожного хозяйства"</t>
  </si>
  <si>
    <t>МУ"Управление капитального строительства и ремонта"</t>
  </si>
  <si>
    <t>Строительство объектов общегражданского назначения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</si>
  <si>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</si>
  <si>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Мероприятия по ликвидации чрезвычайных ситуаций и стихийных бедствий, выполняемые в рамках специальных решений</t>
  </si>
  <si>
    <t>Функционирование органов в сфере национальной безопасности, правоохранительной деятельности и обороны</t>
  </si>
  <si>
    <t>Автомобильный транспорт</t>
  </si>
  <si>
    <t>Отдельные мероприятия в области автомобильного транспорта</t>
  </si>
  <si>
    <t>Компенсация льготной стоимости проездных билетов</t>
  </si>
  <si>
    <t>Компенсация на единичные маршруты</t>
  </si>
  <si>
    <t>Субсидии МАУ "Управление транспорта и дорожного хозяйства"на муниципальное задание по оказанию услуг на компенсацию льготной стоимости проездных билетов</t>
  </si>
  <si>
    <t>Субсидии МАУ "Управление транспорта и дорожного хозяйства"на муниципальное задание по оказанию услуг на компенсацию на единичные маршруты</t>
  </si>
  <si>
    <t>Поддержка дорожного хозяйства</t>
  </si>
  <si>
    <t>Строительство и модернизация автомобильных дорог общего пользования - Реконструкция магистрали общегородского значения в районе 10 км -ул.Абеля в г.Петропавловске-Камчатском (за счет средств городского бюджета)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</si>
  <si>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</si>
  <si>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(Программа 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</si>
  <si>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 (Программа "Капитальный ремонт многоквартирных домов в Камчатском крае на 2009 год")</t>
  </si>
  <si>
    <t>Обеспечение мероприятий по капитальному ремонту многоквартирных домов за счет средств бюджетов (Программа "Капитальный ремонт многоквартирных домов в Камчатском крае на 2009 год")</t>
  </si>
  <si>
    <t>Федеральные целевые программы</t>
  </si>
  <si>
    <t>Сейсмоусиление здания жилого дома 9/8 по проспекту 50 лет Октября в г.Петропавловске-Камчатском (расчеты за счет средств краевого бюджета,софинансирование)</t>
  </si>
  <si>
    <t>Сейсмоусиление здания жилого дома №7 по ул.Давыдова в г.Петропавловске-Камчатском (средства краевого бюджета),софинансирование</t>
  </si>
  <si>
    <t>Сейсмоусиление здания жилого дома 9/8 по проспекту 50 лет Октября в г.Петропавловске-Камчатском (расчеты за счет средств федерального бюджета)</t>
  </si>
  <si>
    <t>Сейсмоусиление здания жилого дома №7 по ул.Давыдова в г.Петропавловске-Камчатском (расчеты за счет средств федерального бюджета)</t>
  </si>
  <si>
    <t>Бюджетные инвестиции в объекты капитального строительства собственности муниципальных образований</t>
  </si>
  <si>
    <t>Федеральная целевая программа "Жилище"  на 2002 - 2010 годы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</si>
  <si>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</si>
  <si>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Мероприятия по обеспечению жильем отдельных категорий граждан</t>
  </si>
  <si>
    <t>Группа жилых домов для малосемейных в квартале 115-А в Петропавловск-Камчатском городском округе. Приоритетные национальные проекты за счет средств краевого бюджета (софинансирование)</t>
  </si>
  <si>
    <t xml:space="preserve">Компенсация убытков организациям, предоставляющим населению жилищные услуги по тарифам, не обеспечивающим возмещение издержек </t>
  </si>
  <si>
    <t>Субсидии муниципальному автономному учреждению "Управление жилищно-коммунального хозяйства" на компенсацию убытков организациям, предоставляющим населению жилищные услуги по тарифам, не обеспечивающим возмещение издержек</t>
  </si>
  <si>
    <t>Муниципальная целевая программа "Повышение устойчивости жилых домов, основных объектов и систем жизнеобеспечения  в Петропавловск-Камчатском городском округе в 2009 году"</t>
  </si>
  <si>
    <t>Подпрограмма "Модернизация объектов коммунальной инфраструктуры"</t>
  </si>
  <si>
    <t xml:space="preserve">Группа жилых домов для малосемейных в квартале 115-А в г. Петропавловске-Камчатском. Приоритетные национальные проекты за счет средств городского бюджета </t>
  </si>
  <si>
    <t>Компенсация убытков организациям, предоставляющим населению услуги теплоснабжения по тарифам, не обеспечивающим возмещение издержек</t>
  </si>
  <si>
    <t>Субсидии муниципальному автономному учреждению "Управление жилищно-коммунального хозяйства" на компенсацию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</si>
  <si>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</si>
  <si>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Субсидии муниципальному автономному учреждению "Управление жилищно-коммунального хозяйства"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</si>
  <si>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Программа "Модернизация жилищно-коммунального комплекса и инженерной инфраструктуры Камчатского края на 2009 год"</t>
  </si>
  <si>
    <t>Программа "Модернизация жилищно-коммунального комплекса и инженерной инфраструктуры Камчатского края на 2009 год", раздел "Энергосбережение"</t>
  </si>
  <si>
    <t>Программа "Модернизация жилищно-коммунального комплекса и инженерной инфраструктуры Камчатского края на 2009 год", раздел "Питьевая вода"</t>
  </si>
  <si>
    <t>Программа "Модернизация жилищно-коммунального  комплекса и инженерной инфраструктуры Камчатского края на 2009 год", раздел "Государственный технический учет и техническая инвентаризация объектов жилищно-коммунального хозяйства"</t>
  </si>
  <si>
    <t>Уличное освещение</t>
  </si>
  <si>
    <t>Уличное освещение магистральных дорог</t>
  </si>
  <si>
    <t>Уличное освещение внутриквартальных дорог</t>
  </si>
  <si>
    <t>Мероприятия по модернизации и развитию сетей наружного освещения</t>
  </si>
  <si>
    <t>Субсидии МАУ "Управление транспорта и дорожного хозяйства" на муниципальное задание на выполнение работ по уличному освещению магистральных дорог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</si>
  <si>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</si>
  <si>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Содержание придомовых территорий и внутриквартальных дорог</t>
  </si>
  <si>
    <t>Содержание технических средств регулирования дорожного движения</t>
  </si>
  <si>
    <t>Ремонт магистральных дорог</t>
  </si>
  <si>
    <t>Ремонт внутриквартальных дорог</t>
  </si>
  <si>
    <t>Содержание магистральных дорог</t>
  </si>
  <si>
    <t>Субсидии МАУ "Управление транспорта и дорожного хозяйства" на муниципальное задание на выполнение работ по содержанию технических средств регулирования дорожного движения</t>
  </si>
  <si>
    <t>Субсидии МАУ "Управление транспорта и дорожного хозяйства" на муниципальное задание на выполнение работ по содержанию магистральных дорог</t>
  </si>
  <si>
    <t>Озеленение</t>
  </si>
  <si>
    <t>Организация и содержание мест захоронения</t>
  </si>
  <si>
    <t>Субсидии на организацию и содержание мест захоронения</t>
  </si>
  <si>
    <t>Разработка земельного участка для захоронения</t>
  </si>
  <si>
    <t>Прочие мероприятия по благоустройству городских округов и поселений</t>
  </si>
  <si>
    <t>Капитальный ремонт объектов благоустройства</t>
  </si>
  <si>
    <t>Зимнее содержание территорий объектов социальной сферы</t>
  </si>
  <si>
    <t>Содержание общественных туалетов</t>
  </si>
  <si>
    <t>Содержание биотуалетов</t>
  </si>
  <si>
    <t>Приобретение биотуалетов</t>
  </si>
  <si>
    <t>Содержание объектов благоустройства</t>
  </si>
  <si>
    <t>Проведение субботников по благоустройству города</t>
  </si>
  <si>
    <t>Обустройство детских площадок</t>
  </si>
  <si>
    <t>Отлов животных</t>
  </si>
  <si>
    <t>Содержание фонтана</t>
  </si>
  <si>
    <t>Праздничные мероприятия</t>
  </si>
  <si>
    <t>Содержание площадки для складирования снега</t>
  </si>
  <si>
    <t>Освобождение земельных участков от самовольно установленных объектов движимого имущества</t>
  </si>
  <si>
    <t>Оказание услуг по организации вывоза тел умерших и погибших граждан</t>
  </si>
  <si>
    <t>Расходы на вывоз транспортных средств, препятствующих снегоочистке</t>
  </si>
  <si>
    <t>Субсидии на содержание общественных туалетов</t>
  </si>
  <si>
    <t>Долгосрочная муниципальная целевая программа модернизации и развития сетей наружного освещения Петропавловск-Камчатского городского округа на 2008-2012 годы</t>
  </si>
  <si>
    <t xml:space="preserve">Мероприятия по противопожарной безопасности детских дошкольных учреждений </t>
  </si>
  <si>
    <t>Капитальный ремонт детских дошкольных учреждений</t>
  </si>
  <si>
    <t>Текущий ремонт детских дошкольных учреждений</t>
  </si>
  <si>
    <t>Мероприятия по противопожарной безопасности школ - детских садов, школ начальных, неполных средних и средних</t>
  </si>
  <si>
    <t>Капитальный ремонт школ-детских садов, школ начальных, неполных средних и средних</t>
  </si>
  <si>
    <t>Текущий ремонт школ-детских садов, школ начальных, неполных средних и средних</t>
  </si>
  <si>
    <t>Софинансирование расходов, направляемых на развитие социальной и инженерной инфраструктуры (собственные средства)</t>
  </si>
  <si>
    <t>Мероприятия по противопожарной безопасности учреждений по внешкольной работе с детьми</t>
  </si>
  <si>
    <t>Капитальный ремонт учреждений по внешкольной работе с детьми</t>
  </si>
  <si>
    <t>Развитие социальной и инженерной инфраструктуры - Реконструкция МОУ "Средняя общеобразовательная школа №9" г.Петропавловск-Камчатский (муниципальная собственность)</t>
  </si>
  <si>
    <t>Капитальный ремонт дворцов и домов культуры, других учреждений культуры</t>
  </si>
  <si>
    <t>Капитальный ремонт библиотек</t>
  </si>
  <si>
    <t>Больницы, клиники, госпитали, медико-санитарные части - мероприятия по противопожарной безопасности</t>
  </si>
  <si>
    <t>Капитальный ремонт больниц, клиник, госпиталей, медико-санитарных частей</t>
  </si>
  <si>
    <t>Мероприятия по противопожарной безопасности родильных домов</t>
  </si>
  <si>
    <t>Капитальный ремонт родильных домов</t>
  </si>
  <si>
    <t>Текущий ремонт родильных домов</t>
  </si>
  <si>
    <t>Капитальный ремонт поликлиник, амбулаторий, диагностических центров</t>
  </si>
  <si>
    <t>Капитальный ремонт дома ребенка</t>
  </si>
  <si>
    <t>17.</t>
  </si>
  <si>
    <t>Управление экономики Петропавловск-Камчатского городского округа</t>
  </si>
  <si>
    <t>18.</t>
  </si>
  <si>
    <t>Департамент градостроительства и земельных отношений Петропавловск-Камчатского городского округа</t>
  </si>
  <si>
    <t>000</t>
  </si>
  <si>
    <t>0000</t>
  </si>
  <si>
    <t>0000000</t>
  </si>
  <si>
    <t>№</t>
  </si>
  <si>
    <t xml:space="preserve">Субсидии муниципальному автономному учреждению "Расчетно -кассовый центр по ЖКХ г.Петропавловска-Камчатского" на оказание услуг по расчету федеральных субсидий на оплату жилого помещения и коммунальных услуг, в соответствие с муниципальным заданием 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</si>
  <si>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  - Программа "Поддержка коренных малочисленных народов Севера, Сибири и Дальнего Востока, проживающих на территории</t>
  </si>
  <si>
    <t>Прочем субсидии бюджетам городских округов -Программа "Развитие субъектов малого и среднего предпринимательства в Камчатском крае, на 2009 год"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</si>
  <si>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  - Поддержка традиционных промыслов и ремесел (за счет средств федерального бюджета)</t>
  </si>
  <si>
    <t>Субвенция на выполнение госполномочий по организации и осуществлению деятельности по опеке и попечительству, в части совершеннолетних</t>
  </si>
  <si>
    <t>Субвенция на выполнение госполномочий по организации и осуществлению деятельности по опеке и попечительству, в части совершеннолетних (за счет остатков средств на 01.01.2009г)</t>
  </si>
  <si>
    <t>Субвенция по обеспечению государ. гарантий прав граждан на получение общедоступного и бесплатного дошкольного, началь. общего, основного общего, среднего общего образования, а также дополнит. образ. в общеобразовательных учр-ях (за счёт средств краевого бюджета)</t>
  </si>
  <si>
    <t>ДМШ - книгоиздательская продукция (собственные средства)</t>
  </si>
  <si>
    <t xml:space="preserve">Субвенция на выполнение гос. полномочий по организации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</t>
  </si>
  <si>
    <t>Субвенция на выплату вознаграждения за выполнение функций классного руководителя пед. работ. муниципаль. образоват. учр. (школы - за счёт средств федерального бюджета)</t>
  </si>
  <si>
    <t>Субвенция на выплату вознаграждения за выполнение функций классного руководителя пед. работ. муниципаль. образоват. учр. (коррекционные школы - за счёт средств федерального бюджета)</t>
  </si>
  <si>
    <t>Субвенция на выплату вознаграждения за выполнение функций классного руководителя пед. работ. муниципаль. образоват. учр. (школы - за счёт средств краевого бюджета)</t>
  </si>
  <si>
    <t>Субвенция на выплату вознаграждения за выполнение функций классного руководителя пед. работ. муниципаль. образоват. учр. (коррекционные школы - за счёт средств краевого бюджета)</t>
  </si>
  <si>
    <t>Субсидия в целях софинансир. на оказание первич.мед помощи в учр.здравоохранения в части обеспечения отд.кат.гр. лекарств. средствами и изд.мед.назначения (за счет остатков средств на 01.01.2009 года)</t>
  </si>
  <si>
    <t>Субвенция на выполнение полномочий по обеспечению полноценным питанием берем. женщин, кормящих матерей, а также детей в возрасте до трех лет, в т.ч. через специальные пункты питания и магазины по заключению врачей (за счет средств краевого бюджета)</t>
  </si>
  <si>
    <t>Субвенция на выполнение полномочий по обеспечению полноценным питанием берем. женщин, кормящих матерей, а также детей в возрасте до трех лет, в т.ч. через специальные пункты питания и магазины по заключению врачей (за счет остатков средств на 01.01.2009 го</t>
  </si>
  <si>
    <t>Субвенция для выплаты гражданам адресных субсидий на оплату жилья и комм. услуг (средства краевого бюджета)</t>
  </si>
  <si>
    <t>Субвенция для выплаты гражданам адресных субсидий на оплату жилья и ком. услуг - средства краевого бюджета (за счет остатков средств на 01.01.2009 г.)</t>
  </si>
  <si>
    <t>Субвенция для выплаты гражданам адресных субсидий на оплату жилья и ком. услуг - средства федер.бюджета (за счет остатков средств на 01.01.2009 г.)</t>
  </si>
  <si>
    <t>Возврат денежных средств использованных не по целевому назначению в доход краевого бюджета, для последующего их перечисления в доход федерального бюджета (ср-ва федерал. бюджета, выделенные в 2006-2007 гг из рез. фонда Правительства РФ по предупреждению и л</t>
  </si>
  <si>
    <t>Субсидии бюджетам городских округов на строительство, модернизацию, ремонт и содержание  автомобильных дорог общего пользования, в том числе  в поселениях (за исключением  автомобильных дорог федерального значения) - Реконструкция магистрали общегородского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</si>
  <si>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(Программа "Капитальный ремонт многоквартирных домов в Камчатском крае на 2009 год"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</si>
  <si>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2009-2013 годы"</t>
  </si>
  <si>
    <t>Субсидии на выполнение проектной документации на сейсмоусиление объектов жилищного назначения и строительство новых жилых домов -Сейсмоусиление здания жилых домов по ул.Владивостокской 17,19,31,43,45 в г.Петропавловске-Камчатском(за счет средств краевого б</t>
  </si>
  <si>
    <t>Субсидии на выполнение проектной документации на сейсмоусиление объектов жилищного назначения и строительство новых жилых домов -Сейсмоусиление здания жилых домов по ул.Давыдова,11,13,27  в г.Петропавловске-Камчатском(за счет средств краевого бюджета),софи</t>
  </si>
  <si>
    <t>Субсидии на выполнение проектной документации на сейсмоусиление объектов жилищного назначения и строительство новых жилых домов -Сейсмоусиление здания жилых домов по ул.Советской ,36,38,40  в г.Петропавловске-Камчатском(за счет средств краевого бюджета, соф</t>
  </si>
  <si>
    <t>Субсидии на выполнение проектной документации на сейсмоусиление объектов жилищного назначения и строительство новых жилых домов -Сейсмоусиление здания жилых домов по ул.Давыдова ,7  в г.Петропавловске-Камчатском(за счет средств краевого бюджета,софинансиро</t>
  </si>
  <si>
    <t>Субсидии на выполнение проектной документации на сейсмоусиление объектов жилищного назначения и строительство новых жилых домов -Сейсмоусиление здания жилых домов по проспекту 50 лет Октября,9/8  в г.Петропавловске-Камчатском (за счет средств краевого бюджета)</t>
  </si>
  <si>
    <t xml:space="preserve">Субсидии на проведение работ по сейсмоусилению и строительству объектов жилищного назначения -группа жилых домов в квартале 115-А г.П-Камчатского (2 очередь строительства), софинансирование -за счет ср-в краевого бюджета </t>
  </si>
  <si>
    <t xml:space="preserve">Субсидии на проведение работ по сейсмоусилению и строительству объектов жилищного назначения -группа жилых домов в квартале 115-А г.П-Камчатского (2 очередь строительства) -за счет ср-в федерального бюджета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</si>
  <si>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 - Группа жилых домов для малосемейных в квартале 115-а в г. П-Камчатском. Приоритетные национальные проекты</t>
  </si>
  <si>
    <t>Субсидии МАУ "Управление транспорта и дорожного хозяйства" на муниципальное задание на выполнение работ по вывозу транспортных средств, препятствующих снегоочистке магистральных дорог</t>
  </si>
  <si>
    <t>Поликлиники, амбулатории, диагностические центры - мероприятия по противопожарной безопасности</t>
  </si>
  <si>
    <t>Развитие социальной и инженерной инфраструктуры - Реконструкция МОУ "Средняя общеобразовательная школа № 9" г.Петропавловск-Камчатский (муниципальная собственность)</t>
  </si>
  <si>
    <t>Приложение 8</t>
  </si>
  <si>
    <t>Распределение расходов бюджета Петропавловск-Камчатского городского округа осуществляемых за счет субсидий, субвенций, иных межбюджетных трансфертов полученных из краевого бюджета на 2009 год</t>
  </si>
  <si>
    <t>Субвенция по обеспечению государ. гарантий прав граждан на получение общедоступного и бесплатного дошкольного, началь. общего, основного общего, среднего общего образования, а также дополнит. образ. в общеобразовательных учр-ях - расходы на проведение ЕГЭ  (за счёт средств краевого бюджета)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</si>
  <si>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(Программа "Капитальный ремонт многоквартирных домов в Камчатском крае на 2009 год")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</si>
  <si>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(Программа "Капитальный ремонт многоквартирных домов в Камчатском крае на 2009 год")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</si>
  <si>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 - Группа жилых домов для малосемейных в квартале 115-а в г. П-Камчатском. Приоритетные национальные проекты за счет средств краевого бюджета (софинансирование)  (погашение кредиторской задолженности за 2008 год)</t>
  </si>
  <si>
    <t>от 25.12.2008   № 92-нд</t>
  </si>
  <si>
    <t>к Бюджету Петропавловск-Камчатского</t>
  </si>
  <si>
    <t>Субсидии муниципальному автономному учреждению "Расчетно -кассовый центр по ЖКХ г.Петропавловска-Камчатского" на оказание услуг по расчету федеральных субсидий на оплату жилого помещения и коммунальных услуг, в соответствие с муниципальным заданием (за счет средств краевого бюджета)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</si>
  <si>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  - Программа "Поддержка коренных малочисленных народов Севера, Сибири и Дальнего Востока,проживающих на территории  Камчатского края, на 2009 год"</t>
  </si>
  <si>
    <t>Прочем субсидии бюджетам городских округов -Программа "Развитие субъектов малого и среднего предпринимательства в Камчатском крае ,на 2009 год"</t>
  </si>
  <si>
    <t>Субвенция на выполнение гос. полномочий по организации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 (детские дома - за счёт средств краевого бюджета)</t>
  </si>
  <si>
    <t>Субвенция на выполнение гос. полномочий по организации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 ( снегоочистка - детские дома - за счёт средств краевого бюджета)</t>
  </si>
  <si>
    <t>Субвенция на выполнение гос. полномочий по организации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 (коррекционные школы - за счёт средств краевого бюджета)</t>
  </si>
  <si>
    <t>Субвенция на выполнение гос. полномочий по организации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 (снегоочистка - коррекционные школы - за счёт средств краевого бюджета)</t>
  </si>
  <si>
    <t>Субвенция на выполнение полномочий по обеспечению полноценным питанием берем. женщин, кормящих матерей, а также детей в возрасте до трех лет, в т.ч. через специальные пункты питания и магазины по заключению врачей (за счет остатков средств на 01.01.2009 года)</t>
  </si>
  <si>
    <t>Субсидии бюджетам городских округов на строительство, модернизацию, ремонт и содержание  автомобильных дорог общего пользования, в том числе  в поселениях (за исключением  автомобильных дорог федерального значения) - Реконструкция магистрали общегородского значения в районе 10 км - ул. Абеля в г. Петропавловске-Камчатском (за счет федеральной субсидии из фонда софинансирования)</t>
  </si>
  <si>
    <t>Субсидии на выполнение проектной документации на сейсмоусиление объектов жилищного назначения и строительство новых жилых домов -Сейсмоусиление здания жилых домов по ул.Владивостокской 17,19,31,43,45 в г.Петропавловске-Камчатском(за счет средств краевого бюджета),софинансирование</t>
  </si>
  <si>
    <t>Субсидии на выполнение проектной документации на сейсмоусиление объектов жилищного назначения и строительство новых жилых домов -Сейсмоусиление здания жилых домов по ул.Давыдова,11,13,27  в г.Петропавловске-Камчатском(за счет средств краевого бюджета),софинансирование</t>
  </si>
  <si>
    <t>Субсидии на выполнение проектной документации на сейсмоусиление объектов жилищного назначения и строительство новых жилых домов -Сейсмоусиление здания жилых домов по ул.Советской ,36,38,40  в г.Петропавловске-Камчатском(за счет средств краевого бюджета,софинансирование)</t>
  </si>
  <si>
    <t>Субсидии на выполнение проектной документации на сейсмоусиление объектов жилищного назначения и строительство новых жилых домов -Сейсмоусиление здания жилых домов по ул.Давыдова ,7  в г.Петропавловске-Камчатском(за счет средств краевого бюджета,софинансирование)</t>
  </si>
  <si>
    <t>Субсидии на выполнение проектной документации на сейсмоусиление объектов жилищного назначения и строительство новых жилых домов -Сейсмоусиление здания жилых домов по проспекту 50 лет Октября,9/8  в г.Петропавловске-Камчатском(за счет средств краевого бюджета,софинансирование)</t>
  </si>
  <si>
    <t>Приложение 9</t>
  </si>
  <si>
    <t>Доходы и расходы на 2009 год по ведомственной структуре расходов, осуществляемые за счет средств от предпринимательской и иной приносящей доход деятельности</t>
  </si>
  <si>
    <t>Доходы</t>
  </si>
  <si>
    <t>Доходы от предпринимательской и иной приносящей доход  деятельности</t>
  </si>
  <si>
    <t>3 00 00000 00 0000 000</t>
  </si>
  <si>
    <t>1 13 03040 04 0000 100</t>
  </si>
  <si>
    <t>ИТОГО ДОХОДОВ:</t>
  </si>
  <si>
    <t>0 00 00000 00 0000 000</t>
  </si>
  <si>
    <t>ИТОГО РАСХОДОВ:</t>
  </si>
  <si>
    <t>к изменениям в Бюджет  Петропавловск-Камчатского</t>
  </si>
  <si>
    <t xml:space="preserve">  к Бюджету  Петропавловск-Камчатского</t>
  </si>
  <si>
    <t>к Решению Городской Думы Петропавловск-Камчатского городского округа</t>
  </si>
  <si>
    <t>«О бюджете Петропавловск-Камчатского городского округа на 2010 год»</t>
  </si>
  <si>
    <t>от "__" ___________2009 года № ____</t>
  </si>
  <si>
    <t>к  изменениям в Бюджет Петропавловск-Камчатского</t>
  </si>
  <si>
    <t>Приложение № 12</t>
  </si>
  <si>
    <t>Расходы</t>
  </si>
  <si>
    <t>на инвестиционные мероприятия</t>
  </si>
  <si>
    <t>Петропавловск-Камчатского городского округа на 2009 год</t>
  </si>
  <si>
    <t>№ п/п</t>
  </si>
  <si>
    <t>Главный распорядитель средств</t>
  </si>
  <si>
    <t>Распорядитель средств</t>
  </si>
  <si>
    <t>КФСР</t>
  </si>
  <si>
    <t>КВСР</t>
  </si>
  <si>
    <t>КЦСР</t>
  </si>
  <si>
    <t>КВР</t>
  </si>
  <si>
    <t>За счет средств городского бюджета</t>
  </si>
  <si>
    <t>1.1</t>
  </si>
  <si>
    <t xml:space="preserve">Приобретение здания для МУ"Станция скорая медицинская помощь"         
</t>
  </si>
  <si>
    <t>0904</t>
  </si>
  <si>
    <t>918</t>
  </si>
  <si>
    <t>1020111</t>
  </si>
  <si>
    <t>003</t>
  </si>
  <si>
    <t>1.2</t>
  </si>
  <si>
    <t>Корректировка генерального плана г. Петропавловска-Камчатского</t>
  </si>
  <si>
    <t>0114</t>
  </si>
  <si>
    <t>927</t>
  </si>
  <si>
    <t>1020201</t>
  </si>
  <si>
    <t>1.3</t>
  </si>
  <si>
    <t xml:space="preserve">Строительство и модернизация автомобильных дорог общего пользования - Реконструкция магистрали общегородского значения в районе 10 км -ул.Абеля в г.Петропавловске-Камчатском </t>
  </si>
  <si>
    <t>0409</t>
  </si>
  <si>
    <t>3150204</t>
  </si>
  <si>
    <t>1.4</t>
  </si>
  <si>
    <t>Бюджетные инвестиции в объекты капитального строительства собственности муниципальных образований (группа жилых домов в квартале 115-А г.П-Камчатского (2 очередь строительства))</t>
  </si>
  <si>
    <t>0501</t>
  </si>
  <si>
    <t>1020102</t>
  </si>
  <si>
    <t>1.5</t>
  </si>
  <si>
    <t>Городские инвестиционные мероприятия - коммунальное строительство  (ФЦП "Жилище" - Реконструкция канализационного коллектора по пр. Рыбаков)</t>
  </si>
  <si>
    <t>0502</t>
  </si>
  <si>
    <t>1040300</t>
  </si>
  <si>
    <t>1.6</t>
  </si>
  <si>
    <t>Группа жилых домов для малосемейных в квартале 115-А в г. Петропавловске-Камчатском. Приоритетные национальные проекты за счет средств городского бюджета</t>
  </si>
  <si>
    <t>1040403</t>
  </si>
  <si>
    <t>1.7</t>
  </si>
  <si>
    <t>Городские инвестиционные мероприятия - благоустройство - Обустройство мест захоронения в восточной части города</t>
  </si>
  <si>
    <t>0503</t>
  </si>
  <si>
    <t>1.8</t>
  </si>
  <si>
    <t>Городские инвестиционные мероприятия - благоустройство - Магистраль общегородского значения от II кольца до ул. Кавказская включая ул. Ломоносова в г. П-Камчатском</t>
  </si>
  <si>
    <t>1.9</t>
  </si>
  <si>
    <t xml:space="preserve">Городские инвестиционные мероприятия - образование - Проектные работы по сейсмоусилению школы № 1 по ул. Пограничная, 18 </t>
  </si>
  <si>
    <t>0709</t>
  </si>
  <si>
    <t>1.10</t>
  </si>
  <si>
    <t>Городские инвестиционные мероприятия - образование - Сейсмоусиление д/сада № 58 по пр.Октября 13/1</t>
  </si>
  <si>
    <t>1.11</t>
  </si>
  <si>
    <t>Городские инвестиционные мероприятия - образование - Сейсмоусиление д/сада № 48 по ул. Горького, 13а</t>
  </si>
  <si>
    <t>1.12</t>
  </si>
  <si>
    <t>Городские инвестиционные мероприятия - образование - Сейсмоусиление д/сада № 57 по ул. Давыдова,16</t>
  </si>
  <si>
    <t>1.13</t>
  </si>
  <si>
    <t>Городские инвестиционные мероприятия - образование- Сейсмоусиление школы № 10 (погашение кредиторской задолженности)</t>
  </si>
  <si>
    <t>1.14</t>
  </si>
  <si>
    <t>Развитие социальной и инженерной инфраструктуры Реконструкция МОУ "Средняя общеобразовательная школа № 9" г.Петропавловск - Камчатский (муниципальная собственность)</t>
  </si>
  <si>
    <t>1020112</t>
  </si>
  <si>
    <t>1.15</t>
  </si>
  <si>
    <t xml:space="preserve">Городские инвестиционные мероприятия - здравоохранение и физическая культура - сейсмоусиление здания поликлиники № 3 по пр. Рыбаков </t>
  </si>
  <si>
    <t>0902</t>
  </si>
  <si>
    <t>1.16</t>
  </si>
  <si>
    <t>Городские инвестиционные мероприятия - Здравоохранение и физическая культура - Станция скорой медицинской помощи</t>
  </si>
  <si>
    <t>За счет средств федерального бюджета</t>
  </si>
  <si>
    <t>2.1</t>
  </si>
  <si>
    <t>0702</t>
  </si>
  <si>
    <t>923</t>
  </si>
  <si>
    <t>1020110</t>
  </si>
  <si>
    <t>2.2</t>
  </si>
  <si>
    <t>Реконструкция магистрали общегородского значения в районе 10 км - ул. Абеля в г.Петропавловске-Камчатском</t>
  </si>
  <si>
    <t>3150201</t>
  </si>
  <si>
    <t>2.3</t>
  </si>
  <si>
    <t>Сейсмоусиление здания жилых домов по ул.Владивостокской 17,19,31,43,45 в г.Петропавловске-Камчатском</t>
  </si>
  <si>
    <t>1008201</t>
  </si>
  <si>
    <t>2.4</t>
  </si>
  <si>
    <t>Сейсмоусиление здания жилых домов по ул.Давыдова,11,13,27  в г.Петропавловске-Камчатском</t>
  </si>
  <si>
    <t>1008202</t>
  </si>
  <si>
    <t>2.5</t>
  </si>
  <si>
    <t>Сейсмоусиление здания жилых домов по ул.Советской ,36,38,40  в г.Петропавловске-Камчатском</t>
  </si>
  <si>
    <t>1008203</t>
  </si>
  <si>
    <t>2.6</t>
  </si>
  <si>
    <t>Сейсмоусиление здания жилых домов по ул.Давыдова ,7  в г.Петропавловске-Камчатском</t>
  </si>
  <si>
    <t>1008204</t>
  </si>
  <si>
    <t>2.7</t>
  </si>
  <si>
    <t>Сейсмоусиление здания жилых домов по проспекту 50 лет Октября,9/8  в г.Петропавловске-Камчатском</t>
  </si>
  <si>
    <t>1008205</t>
  </si>
  <si>
    <t>2.8</t>
  </si>
  <si>
    <t xml:space="preserve">Сейсмоусиление здания жилого дома 9/8 по проспекту 50 лет Октября в г.Петропавловске-Камчатском </t>
  </si>
  <si>
    <t>1008206</t>
  </si>
  <si>
    <t>1008210</t>
  </si>
  <si>
    <t>2.9</t>
  </si>
  <si>
    <t xml:space="preserve">Сейсмоусиление здания жилого дома №7 по ул.Давыдова в г.Петропавловске-Камчатском </t>
  </si>
  <si>
    <t>1008207</t>
  </si>
  <si>
    <t>1008211</t>
  </si>
  <si>
    <t>2.10</t>
  </si>
  <si>
    <t>1008208</t>
  </si>
  <si>
    <t>1008209</t>
  </si>
  <si>
    <t>2.11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</si>
  <si>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 - Группа жилых домов для малосемейных в квартале 115-а в г. П-Камчатском (погашение кредиторской задолженности за 2008 год)</t>
  </si>
  <si>
    <t>1040401</t>
  </si>
  <si>
    <t>2.12</t>
  </si>
  <si>
    <t>1040805</t>
  </si>
  <si>
    <t>2.13</t>
  </si>
  <si>
    <t xml:space="preserve">Перевод котельной №1 Петропавловск-Камчатского городского округа на газовое топливо, проектные работы </t>
  </si>
  <si>
    <t>2.14</t>
  </si>
  <si>
    <t>5220901</t>
  </si>
  <si>
    <t>2.15</t>
  </si>
  <si>
    <t>5220902</t>
  </si>
  <si>
    <t>2.16</t>
  </si>
  <si>
    <t>5220903</t>
  </si>
  <si>
    <t>2.17</t>
  </si>
  <si>
    <t>ИТОГО:</t>
  </si>
  <si>
    <t>Проведение работ по сейсмоусилению и строительству объектов жилищного назначения -группа жилых домов в квартале 115-А г.П-Камчатского (2 очередь строительства)</t>
  </si>
  <si>
    <t>от 29.12.2009 № 218-нд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</si>
</sst>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0000_ ;[Red]\-#,##0.00000\ "/>
    <numFmt numFmtId="166" formatCode="0.00000"/>
    <numFmt numFmtId="167" formatCode="#,##0.00000"/>
    <numFmt numFmtId="168" formatCode="0.0%"/>
    <numFmt numFmtId="169" formatCode="#,##0.0_р_.;[Red]\-#,##0.0_р_."/>
    <numFmt numFmtId="170" formatCode="#,##0.0"/>
    <numFmt numFmtId="171" formatCode="0.0"/>
    <numFmt numFmtId="172" formatCode="0000000"/>
    <numFmt numFmtId="173" formatCode="0000"/>
    <numFmt numFmtId="174" formatCode="000"/>
    <numFmt numFmtId="175" formatCode="#,##0.00000;[Red]\-#,##0.00000;0.000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sz val="11"/>
      <name val="Times New Roman CE"/>
      <family val="1"/>
    </font>
    <font>
      <sz val="9"/>
      <name val="Arial Cyr"/>
      <family val="0"/>
    </font>
    <font>
      <sz val="11"/>
      <name val="Arial Cyr"/>
      <family val="0"/>
    </font>
    <font>
      <b/>
      <sz val="14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sz val="9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b/>
      <i/>
      <sz val="11"/>
      <name val="Times New Roman Cyr"/>
      <family val="1"/>
    </font>
    <font>
      <b/>
      <i/>
      <sz val="9"/>
      <name val="Arial Cyr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.5"/>
      <name val="Times New Roman"/>
      <family val="1"/>
    </font>
    <font>
      <sz val="12"/>
      <name val="Arial"/>
      <family val="0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name val="Arial"/>
      <family val="0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9"/>
      <name val="Arial Cyr"/>
      <family val="2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9"/>
      <color indexed="9"/>
      <name val="Arial Cyr"/>
      <family val="0"/>
    </font>
    <font>
      <sz val="11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theme="0"/>
      <name val="Arial Cyr"/>
      <family val="2"/>
    </font>
    <font>
      <sz val="9"/>
      <color theme="0"/>
      <name val="Times New Roman"/>
      <family val="1"/>
    </font>
    <font>
      <sz val="10"/>
      <color theme="0"/>
      <name val="Times New Roman"/>
      <family val="1"/>
    </font>
    <font>
      <sz val="9"/>
      <color theme="0"/>
      <name val="Arial Cyr"/>
      <family val="0"/>
    </font>
    <font>
      <sz val="11"/>
      <color theme="0"/>
      <name val="Times New Roman Cyr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560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52" applyNumberFormat="1" applyFont="1" applyFill="1" applyAlignment="1" applyProtection="1">
      <alignment horizontal="right"/>
      <protection hidden="1"/>
    </xf>
    <xf numFmtId="165" fontId="4" fillId="0" borderId="10" xfId="0" applyNumberFormat="1" applyFont="1" applyFill="1" applyBorder="1" applyAlignment="1" applyProtection="1">
      <alignment horizontal="center" vertical="center"/>
      <protection hidden="1"/>
    </xf>
    <xf numFmtId="165" fontId="3" fillId="0" borderId="10" xfId="0" applyNumberFormat="1" applyFont="1" applyFill="1" applyBorder="1" applyAlignment="1" applyProtection="1">
      <alignment horizontal="center" vertical="center"/>
      <protection hidden="1"/>
    </xf>
    <xf numFmtId="165" fontId="4" fillId="33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horizontal="centerContinuous" vertical="center"/>
      <protection hidden="1"/>
    </xf>
    <xf numFmtId="0" fontId="4" fillId="0" borderId="0" xfId="0" applyFont="1" applyAlignment="1">
      <alignment/>
    </xf>
    <xf numFmtId="0" fontId="4" fillId="0" borderId="0" xfId="52" applyFont="1">
      <alignment/>
      <protection/>
    </xf>
    <xf numFmtId="0" fontId="4" fillId="0" borderId="0" xfId="0" applyNumberFormat="1" applyFont="1" applyFill="1" applyAlignment="1" applyProtection="1">
      <alignment horizontal="centerContinuous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NumberFormat="1" applyFont="1" applyFill="1" applyAlignment="1" applyProtection="1">
      <alignment wrapText="1"/>
      <protection hidden="1"/>
    </xf>
    <xf numFmtId="165" fontId="4" fillId="34" borderId="10" xfId="0" applyNumberFormat="1" applyFont="1" applyFill="1" applyBorder="1" applyAlignment="1" applyProtection="1">
      <alignment horizontal="center" vertical="center"/>
      <protection hidden="1"/>
    </xf>
    <xf numFmtId="166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35" borderId="0" xfId="0" applyFont="1" applyFill="1" applyAlignment="1">
      <alignment/>
    </xf>
    <xf numFmtId="165" fontId="4" fillId="35" borderId="0" xfId="0" applyNumberFormat="1" applyFont="1" applyFill="1" applyAlignment="1">
      <alignment/>
    </xf>
    <xf numFmtId="167" fontId="4" fillId="36" borderId="0" xfId="0" applyNumberFormat="1" applyFont="1" applyFill="1" applyAlignment="1">
      <alignment/>
    </xf>
    <xf numFmtId="165" fontId="5" fillId="0" borderId="0" xfId="0" applyNumberFormat="1" applyFont="1" applyAlignment="1">
      <alignment/>
    </xf>
    <xf numFmtId="166" fontId="4" fillId="37" borderId="0" xfId="0" applyNumberFormat="1" applyFont="1" applyFill="1" applyAlignment="1">
      <alignment/>
    </xf>
    <xf numFmtId="166" fontId="4" fillId="35" borderId="0" xfId="0" applyNumberFormat="1" applyFont="1" applyFill="1" applyBorder="1" applyAlignment="1">
      <alignment horizontal="center"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0" fontId="4" fillId="0" borderId="10" xfId="0" applyFont="1" applyBorder="1" applyAlignment="1">
      <alignment horizontal="center" vertical="center"/>
    </xf>
    <xf numFmtId="165" fontId="3" fillId="0" borderId="11" xfId="0" applyNumberFormat="1" applyFont="1" applyFill="1" applyBorder="1" applyAlignment="1" applyProtection="1">
      <alignment horizontal="center"/>
      <protection hidden="1"/>
    </xf>
    <xf numFmtId="165" fontId="3" fillId="0" borderId="12" xfId="0" applyNumberFormat="1" applyFont="1" applyFill="1" applyBorder="1" applyAlignment="1" applyProtection="1">
      <alignment/>
      <protection hidden="1"/>
    </xf>
    <xf numFmtId="165" fontId="4" fillId="0" borderId="11" xfId="0" applyNumberFormat="1" applyFont="1" applyFill="1" applyBorder="1" applyAlignment="1" applyProtection="1">
      <alignment horizontal="center"/>
      <protection hidden="1"/>
    </xf>
    <xf numFmtId="165" fontId="4" fillId="35" borderId="12" xfId="0" applyNumberFormat="1" applyFont="1" applyFill="1" applyBorder="1" applyAlignment="1" applyProtection="1">
      <alignment/>
      <protection hidden="1"/>
    </xf>
    <xf numFmtId="165" fontId="4" fillId="0" borderId="12" xfId="0" applyNumberFormat="1" applyFont="1" applyFill="1" applyBorder="1" applyAlignment="1" applyProtection="1">
      <alignment/>
      <protection hidden="1"/>
    </xf>
    <xf numFmtId="165" fontId="4" fillId="35" borderId="11" xfId="0" applyNumberFormat="1" applyFont="1" applyFill="1" applyBorder="1" applyAlignment="1" applyProtection="1">
      <alignment horizontal="center"/>
      <protection hidden="1"/>
    </xf>
    <xf numFmtId="165" fontId="4" fillId="0" borderId="11" xfId="52" applyNumberFormat="1" applyFont="1" applyFill="1" applyBorder="1" applyAlignment="1" applyProtection="1">
      <alignment horizontal="center" wrapText="1"/>
      <protection hidden="1"/>
    </xf>
    <xf numFmtId="165" fontId="4" fillId="0" borderId="12" xfId="52" applyNumberFormat="1" applyFont="1" applyFill="1" applyBorder="1" applyAlignment="1" applyProtection="1">
      <alignment wrapText="1"/>
      <protection hidden="1"/>
    </xf>
    <xf numFmtId="165" fontId="3" fillId="35" borderId="12" xfId="0" applyNumberFormat="1" applyFont="1" applyFill="1" applyBorder="1" applyAlignment="1" applyProtection="1">
      <alignment/>
      <protection hidden="1"/>
    </xf>
    <xf numFmtId="165" fontId="3" fillId="0" borderId="13" xfId="0" applyNumberFormat="1" applyFont="1" applyFill="1" applyBorder="1" applyAlignment="1" applyProtection="1">
      <alignment horizontal="center"/>
      <protection hidden="1"/>
    </xf>
    <xf numFmtId="165" fontId="3" fillId="0" borderId="14" xfId="0" applyNumberFormat="1" applyFont="1" applyFill="1" applyBorder="1" applyAlignment="1" applyProtection="1">
      <alignment/>
      <protection hidden="1"/>
    </xf>
    <xf numFmtId="4" fontId="3" fillId="0" borderId="15" xfId="52" applyNumberFormat="1" applyFont="1" applyFill="1" applyBorder="1" applyAlignment="1" applyProtection="1">
      <alignment horizontal="left"/>
      <protection hidden="1"/>
    </xf>
    <xf numFmtId="4" fontId="3" fillId="0" borderId="16" xfId="52" applyNumberFormat="1" applyFont="1" applyFill="1" applyBorder="1" applyAlignment="1" applyProtection="1">
      <alignment horizontal="left"/>
      <protection hidden="1"/>
    </xf>
    <xf numFmtId="4" fontId="4" fillId="0" borderId="16" xfId="52" applyNumberFormat="1" applyFont="1" applyFill="1" applyBorder="1" applyAlignment="1" applyProtection="1">
      <alignment horizontal="left"/>
      <protection hidden="1"/>
    </xf>
    <xf numFmtId="4" fontId="3" fillId="0" borderId="16" xfId="0" applyNumberFormat="1" applyFont="1" applyFill="1" applyBorder="1" applyAlignment="1" applyProtection="1">
      <alignment horizontal="left"/>
      <protection hidden="1"/>
    </xf>
    <xf numFmtId="4" fontId="3" fillId="0" borderId="16" xfId="52" applyNumberFormat="1" applyFont="1" applyFill="1" applyBorder="1" applyAlignment="1" applyProtection="1">
      <alignment horizontal="left" wrapText="1"/>
      <protection hidden="1"/>
    </xf>
    <xf numFmtId="4" fontId="4" fillId="0" borderId="16" xfId="0" applyNumberFormat="1" applyFont="1" applyFill="1" applyBorder="1" applyAlignment="1" applyProtection="1">
      <alignment horizontal="left"/>
      <protection hidden="1"/>
    </xf>
    <xf numFmtId="4" fontId="4" fillId="0" borderId="16" xfId="52" applyNumberFormat="1" applyFont="1" applyFill="1" applyBorder="1" applyAlignment="1" applyProtection="1">
      <alignment horizontal="left" wrapText="1"/>
      <protection hidden="1"/>
    </xf>
    <xf numFmtId="4" fontId="4" fillId="0" borderId="17" xfId="0" applyNumberFormat="1" applyFont="1" applyFill="1" applyBorder="1" applyAlignment="1" applyProtection="1">
      <alignment horizontal="left"/>
      <protection hidden="1"/>
    </xf>
    <xf numFmtId="165" fontId="4" fillId="0" borderId="18" xfId="0" applyNumberFormat="1" applyFont="1" applyFill="1" applyBorder="1" applyAlignment="1" applyProtection="1">
      <alignment horizontal="center"/>
      <protection hidden="1"/>
    </xf>
    <xf numFmtId="165" fontId="4" fillId="35" borderId="19" xfId="0" applyNumberFormat="1" applyFont="1" applyFill="1" applyBorder="1" applyAlignment="1" applyProtection="1">
      <alignment/>
      <protection hidden="1"/>
    </xf>
    <xf numFmtId="164" fontId="3" fillId="0" borderId="10" xfId="0" applyNumberFormat="1" applyFont="1" applyFill="1" applyBorder="1" applyAlignment="1" applyProtection="1">
      <alignment horizontal="left"/>
      <protection hidden="1"/>
    </xf>
    <xf numFmtId="0" fontId="3" fillId="0" borderId="20" xfId="0" applyNumberFormat="1" applyFont="1" applyFill="1" applyBorder="1" applyAlignment="1" applyProtection="1">
      <alignment/>
      <protection hidden="1"/>
    </xf>
    <xf numFmtId="165" fontId="3" fillId="0" borderId="21" xfId="0" applyNumberFormat="1" applyFont="1" applyFill="1" applyBorder="1" applyAlignment="1" applyProtection="1">
      <alignment horizontal="center"/>
      <protection hidden="1"/>
    </xf>
    <xf numFmtId="165" fontId="3" fillId="0" borderId="22" xfId="0" applyNumberFormat="1" applyFont="1" applyFill="1" applyBorder="1" applyAlignment="1" applyProtection="1">
      <alignment/>
      <protection hidden="1"/>
    </xf>
    <xf numFmtId="0" fontId="6" fillId="0" borderId="10" xfId="0" applyNumberFormat="1" applyFont="1" applyFill="1" applyBorder="1" applyAlignment="1" applyProtection="1">
      <alignment horizontal="center" wrapText="1"/>
      <protection hidden="1"/>
    </xf>
    <xf numFmtId="0" fontId="6" fillId="0" borderId="20" xfId="0" applyNumberFormat="1" applyFont="1" applyFill="1" applyBorder="1" applyAlignment="1" applyProtection="1">
      <alignment horizontal="center"/>
      <protection hidden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NumberFormat="1" applyFont="1" applyFill="1" applyAlignment="1" applyProtection="1">
      <alignment/>
      <protection hidden="1"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>
      <alignment horizontal="right"/>
    </xf>
    <xf numFmtId="168" fontId="4" fillId="0" borderId="0" xfId="59" applyNumberFormat="1" applyFont="1" applyAlignment="1">
      <alignment/>
    </xf>
    <xf numFmtId="10" fontId="4" fillId="0" borderId="0" xfId="59" applyNumberFormat="1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5" fillId="35" borderId="10" xfId="0" applyFont="1" applyFill="1" applyBorder="1" applyAlignment="1">
      <alignment horizontal="center" vertical="center" wrapText="1"/>
    </xf>
    <xf numFmtId="0" fontId="12" fillId="35" borderId="10" xfId="55" applyFont="1" applyFill="1" applyBorder="1" applyAlignment="1">
      <alignment horizontal="center" vertical="center" wrapText="1"/>
      <protection/>
    </xf>
    <xf numFmtId="0" fontId="12" fillId="35" borderId="10" xfId="0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35" borderId="10" xfId="0" applyFont="1" applyFill="1" applyBorder="1" applyAlignment="1">
      <alignment horizontal="left"/>
    </xf>
    <xf numFmtId="167" fontId="15" fillId="35" borderId="10" xfId="0" applyNumberFormat="1" applyFont="1" applyFill="1" applyBorder="1" applyAlignment="1">
      <alignment horizontal="center" vertical="center"/>
    </xf>
    <xf numFmtId="169" fontId="15" fillId="35" borderId="10" xfId="0" applyNumberFormat="1" applyFont="1" applyFill="1" applyBorder="1" applyAlignment="1">
      <alignment horizontal="center" vertical="center"/>
    </xf>
    <xf numFmtId="4" fontId="17" fillId="0" borderId="0" xfId="0" applyNumberFormat="1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 vertical="center"/>
    </xf>
    <xf numFmtId="170" fontId="15" fillId="35" borderId="10" xfId="0" applyNumberFormat="1" applyFont="1" applyFill="1" applyBorder="1" applyAlignment="1">
      <alignment horizontal="center" vertical="center"/>
    </xf>
    <xf numFmtId="170" fontId="15" fillId="35" borderId="10" xfId="0" applyNumberFormat="1" applyFont="1" applyFill="1" applyBorder="1" applyAlignment="1">
      <alignment horizontal="center" vertical="center"/>
    </xf>
    <xf numFmtId="169" fontId="15" fillId="35" borderId="10" xfId="0" applyNumberFormat="1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left" vertical="center"/>
    </xf>
    <xf numFmtId="167" fontId="15" fillId="35" borderId="10" xfId="0" applyNumberFormat="1" applyFont="1" applyFill="1" applyBorder="1" applyAlignment="1">
      <alignment horizontal="center" vertical="center"/>
    </xf>
    <xf numFmtId="49" fontId="19" fillId="35" borderId="10" xfId="0" applyNumberFormat="1" applyFont="1" applyFill="1" applyBorder="1" applyAlignment="1">
      <alignment horizontal="left" vertical="center"/>
    </xf>
    <xf numFmtId="167" fontId="12" fillId="35" borderId="10" xfId="0" applyNumberFormat="1" applyFont="1" applyFill="1" applyBorder="1" applyAlignment="1">
      <alignment horizontal="center" vertical="center"/>
    </xf>
    <xf numFmtId="169" fontId="12" fillId="35" borderId="10" xfId="0" applyNumberFormat="1" applyFont="1" applyFill="1" applyBorder="1" applyAlignment="1">
      <alignment horizontal="center" vertical="center"/>
    </xf>
    <xf numFmtId="49" fontId="20" fillId="35" borderId="10" xfId="0" applyNumberFormat="1" applyFont="1" applyFill="1" applyBorder="1" applyAlignment="1">
      <alignment horizontal="left" vertical="center"/>
    </xf>
    <xf numFmtId="49" fontId="20" fillId="0" borderId="10" xfId="0" applyNumberFormat="1" applyFont="1" applyFill="1" applyBorder="1" applyAlignment="1">
      <alignment horizontal="left" vertical="center"/>
    </xf>
    <xf numFmtId="169" fontId="20" fillId="35" borderId="10" xfId="0" applyNumberFormat="1" applyFont="1" applyFill="1" applyBorder="1" applyAlignment="1">
      <alignment horizontal="center" vertical="center"/>
    </xf>
    <xf numFmtId="167" fontId="20" fillId="35" borderId="1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1" fontId="20" fillId="35" borderId="10" xfId="0" applyNumberFormat="1" applyFont="1" applyFill="1" applyBorder="1" applyAlignment="1">
      <alignment horizontal="center"/>
    </xf>
    <xf numFmtId="170" fontId="4" fillId="0" borderId="0" xfId="54" applyNumberFormat="1" applyFont="1">
      <alignment/>
      <protection/>
    </xf>
    <xf numFmtId="0" fontId="4" fillId="0" borderId="0" xfId="54" applyFont="1">
      <alignment/>
      <protection/>
    </xf>
    <xf numFmtId="0" fontId="19" fillId="0" borderId="10" xfId="54" applyFont="1" applyBorder="1" applyAlignment="1">
      <alignment horizontal="left"/>
      <protection/>
    </xf>
    <xf numFmtId="0" fontId="20" fillId="0" borderId="10" xfId="0" applyFont="1" applyBorder="1" applyAlignment="1">
      <alignment horizontal="left"/>
    </xf>
    <xf numFmtId="49" fontId="20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169" fontId="12" fillId="35" borderId="0" xfId="0" applyNumberFormat="1" applyFont="1" applyFill="1" applyBorder="1" applyAlignment="1">
      <alignment horizontal="center" vertical="center"/>
    </xf>
    <xf numFmtId="0" fontId="20" fillId="0" borderId="0" xfId="54" applyFont="1" applyBorder="1" applyAlignment="1">
      <alignment horizontal="center"/>
      <protection/>
    </xf>
    <xf numFmtId="170" fontId="20" fillId="0" borderId="0" xfId="54" applyNumberFormat="1" applyFont="1" applyBorder="1" applyAlignment="1">
      <alignment horizontal="center"/>
      <protection/>
    </xf>
    <xf numFmtId="0" fontId="21" fillId="0" borderId="0" xfId="0" applyFont="1" applyAlignment="1">
      <alignment/>
    </xf>
    <xf numFmtId="4" fontId="70" fillId="0" borderId="0" xfId="0" applyNumberFormat="1" applyFont="1" applyAlignment="1">
      <alignment/>
    </xf>
    <xf numFmtId="0" fontId="70" fillId="0" borderId="0" xfId="0" applyFont="1" applyFill="1" applyAlignment="1">
      <alignment/>
    </xf>
    <xf numFmtId="167" fontId="70" fillId="0" borderId="0" xfId="0" applyNumberFormat="1" applyFont="1" applyFill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 horizontal="right"/>
    </xf>
    <xf numFmtId="0" fontId="73" fillId="0" borderId="0" xfId="0" applyFont="1" applyFill="1" applyAlignment="1">
      <alignment/>
    </xf>
    <xf numFmtId="10" fontId="73" fillId="0" borderId="0" xfId="59" applyNumberFormat="1" applyFont="1" applyFill="1" applyAlignment="1">
      <alignment/>
    </xf>
    <xf numFmtId="169" fontId="12" fillId="35" borderId="25" xfId="0" applyNumberFormat="1" applyFont="1" applyFill="1" applyBorder="1" applyAlignment="1">
      <alignment horizontal="center" vertical="center"/>
    </xf>
    <xf numFmtId="167" fontId="12" fillId="35" borderId="25" xfId="0" applyNumberFormat="1" applyFont="1" applyFill="1" applyBorder="1" applyAlignment="1">
      <alignment horizontal="center" vertical="center"/>
    </xf>
    <xf numFmtId="169" fontId="20" fillId="35" borderId="25" xfId="0" applyNumberFormat="1" applyFont="1" applyFill="1" applyBorder="1" applyAlignment="1">
      <alignment horizontal="center" vertical="center"/>
    </xf>
    <xf numFmtId="4" fontId="17" fillId="0" borderId="0" xfId="0" applyNumberFormat="1" applyFont="1" applyBorder="1" applyAlignment="1">
      <alignment/>
    </xf>
    <xf numFmtId="167" fontId="74" fillId="35" borderId="0" xfId="0" applyNumberFormat="1" applyFont="1" applyFill="1" applyBorder="1" applyAlignment="1">
      <alignment horizontal="center" vertical="center"/>
    </xf>
    <xf numFmtId="4" fontId="70" fillId="0" borderId="0" xfId="0" applyNumberFormat="1" applyFont="1" applyBorder="1" applyAlignment="1">
      <alignment/>
    </xf>
    <xf numFmtId="0" fontId="4" fillId="35" borderId="0" xfId="0" applyFont="1" applyFill="1" applyAlignment="1">
      <alignment horizontal="right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wrapText="1"/>
    </xf>
    <xf numFmtId="0" fontId="3" fillId="35" borderId="0" xfId="0" applyNumberFormat="1" applyFont="1" applyFill="1" applyAlignment="1" applyProtection="1">
      <alignment/>
      <protection hidden="1"/>
    </xf>
    <xf numFmtId="0" fontId="3" fillId="35" borderId="0" xfId="0" applyNumberFormat="1" applyFont="1" applyFill="1" applyAlignment="1" applyProtection="1">
      <alignment horizontal="center" vertical="center" wrapText="1"/>
      <protection hidden="1"/>
    </xf>
    <xf numFmtId="0" fontId="4" fillId="35" borderId="0" xfId="0" applyFont="1" applyFill="1" applyBorder="1" applyAlignment="1">
      <alignment horizontal="right"/>
    </xf>
    <xf numFmtId="0" fontId="4" fillId="35" borderId="0" xfId="0" applyFont="1" applyFill="1" applyBorder="1" applyAlignment="1">
      <alignment/>
    </xf>
    <xf numFmtId="0" fontId="4" fillId="35" borderId="0" xfId="0" applyNumberFormat="1" applyFont="1" applyFill="1" applyAlignment="1" applyProtection="1">
      <alignment vertical="top"/>
      <protection hidden="1"/>
    </xf>
    <xf numFmtId="0" fontId="4" fillId="35" borderId="0" xfId="0" applyFont="1" applyFill="1" applyAlignment="1" applyProtection="1">
      <alignment horizontal="right"/>
      <protection hidden="1"/>
    </xf>
    <xf numFmtId="0" fontId="22" fillId="35" borderId="26" xfId="0" applyNumberFormat="1" applyFont="1" applyFill="1" applyBorder="1" applyAlignment="1" applyProtection="1">
      <alignment horizontal="center" vertical="center" wrapText="1"/>
      <protection hidden="1"/>
    </xf>
    <xf numFmtId="0" fontId="22" fillId="35" borderId="27" xfId="0" applyNumberFormat="1" applyFont="1" applyFill="1" applyBorder="1" applyAlignment="1" applyProtection="1">
      <alignment horizontal="center" vertical="center"/>
      <protection hidden="1"/>
    </xf>
    <xf numFmtId="0" fontId="22" fillId="35" borderId="28" xfId="0" applyNumberFormat="1" applyFont="1" applyFill="1" applyBorder="1" applyAlignment="1" applyProtection="1">
      <alignment horizontal="center" vertical="center"/>
      <protection hidden="1"/>
    </xf>
    <xf numFmtId="0" fontId="22" fillId="35" borderId="29" xfId="0" applyNumberFormat="1" applyFont="1" applyFill="1" applyBorder="1" applyAlignment="1" applyProtection="1">
      <alignment horizontal="center" vertical="center"/>
      <protection hidden="1"/>
    </xf>
    <xf numFmtId="0" fontId="22" fillId="35" borderId="20" xfId="0" applyNumberFormat="1" applyFont="1" applyFill="1" applyBorder="1" applyAlignment="1" applyProtection="1">
      <alignment horizontal="center" vertical="center" wrapText="1"/>
      <protection hidden="1"/>
    </xf>
    <xf numFmtId="0" fontId="22" fillId="35" borderId="21" xfId="0" applyNumberFormat="1" applyFont="1" applyFill="1" applyBorder="1" applyAlignment="1" applyProtection="1">
      <alignment horizontal="center" vertical="center" wrapText="1"/>
      <protection hidden="1"/>
    </xf>
    <xf numFmtId="0" fontId="22" fillId="35" borderId="27" xfId="0" applyNumberFormat="1" applyFont="1" applyFill="1" applyBorder="1" applyAlignment="1" applyProtection="1">
      <alignment horizontal="center" vertical="center" wrapText="1"/>
      <protection hidden="1"/>
    </xf>
    <xf numFmtId="0" fontId="22" fillId="35" borderId="22" xfId="0" applyNumberFormat="1" applyFont="1" applyFill="1" applyBorder="1" applyAlignment="1" applyProtection="1">
      <alignment horizontal="center" vertical="center"/>
      <protection hidden="1"/>
    </xf>
    <xf numFmtId="0" fontId="22" fillId="35" borderId="0" xfId="0" applyFont="1" applyFill="1" applyAlignment="1">
      <alignment/>
    </xf>
    <xf numFmtId="172" fontId="3" fillId="35" borderId="30" xfId="0" applyNumberFormat="1" applyFont="1" applyFill="1" applyBorder="1" applyAlignment="1" applyProtection="1">
      <alignment wrapText="1"/>
      <protection hidden="1"/>
    </xf>
    <xf numFmtId="173" fontId="3" fillId="35" borderId="31" xfId="0" applyNumberFormat="1" applyFont="1" applyFill="1" applyBorder="1" applyAlignment="1" applyProtection="1">
      <alignment wrapText="1"/>
      <protection hidden="1"/>
    </xf>
    <xf numFmtId="172" fontId="3" fillId="35" borderId="13" xfId="0" applyNumberFormat="1" applyFont="1" applyFill="1" applyBorder="1" applyAlignment="1" applyProtection="1">
      <alignment wrapText="1"/>
      <protection hidden="1"/>
    </xf>
    <xf numFmtId="174" fontId="3" fillId="35" borderId="32" xfId="0" applyNumberFormat="1" applyFont="1" applyFill="1" applyBorder="1" applyAlignment="1" applyProtection="1">
      <alignment wrapText="1"/>
      <protection hidden="1"/>
    </xf>
    <xf numFmtId="167" fontId="3" fillId="35" borderId="33" xfId="0" applyNumberFormat="1" applyFont="1" applyFill="1" applyBorder="1" applyAlignment="1" applyProtection="1">
      <alignment/>
      <protection hidden="1"/>
    </xf>
    <xf numFmtId="172" fontId="4" fillId="35" borderId="34" xfId="0" applyNumberFormat="1" applyFont="1" applyFill="1" applyBorder="1" applyAlignment="1" applyProtection="1">
      <alignment wrapText="1"/>
      <protection hidden="1"/>
    </xf>
    <xf numFmtId="173" fontId="4" fillId="35" borderId="35" xfId="0" applyNumberFormat="1" applyFont="1" applyFill="1" applyBorder="1" applyAlignment="1" applyProtection="1">
      <alignment wrapText="1"/>
      <protection hidden="1"/>
    </xf>
    <xf numFmtId="172" fontId="4" fillId="35" borderId="11" xfId="0" applyNumberFormat="1" applyFont="1" applyFill="1" applyBorder="1" applyAlignment="1" applyProtection="1">
      <alignment wrapText="1"/>
      <protection hidden="1"/>
    </xf>
    <xf numFmtId="174" fontId="4" fillId="35" borderId="36" xfId="0" applyNumberFormat="1" applyFont="1" applyFill="1" applyBorder="1" applyAlignment="1" applyProtection="1">
      <alignment wrapText="1"/>
      <protection hidden="1"/>
    </xf>
    <xf numFmtId="167" fontId="4" fillId="35" borderId="12" xfId="0" applyNumberFormat="1" applyFont="1" applyFill="1" applyBorder="1" applyAlignment="1" applyProtection="1">
      <alignment/>
      <protection hidden="1"/>
    </xf>
    <xf numFmtId="172" fontId="3" fillId="35" borderId="34" xfId="0" applyNumberFormat="1" applyFont="1" applyFill="1" applyBorder="1" applyAlignment="1" applyProtection="1">
      <alignment wrapText="1"/>
      <protection hidden="1"/>
    </xf>
    <xf numFmtId="173" fontId="3" fillId="35" borderId="35" xfId="0" applyNumberFormat="1" applyFont="1" applyFill="1" applyBorder="1" applyAlignment="1" applyProtection="1">
      <alignment wrapText="1"/>
      <protection hidden="1"/>
    </xf>
    <xf numFmtId="172" fontId="3" fillId="35" borderId="11" xfId="0" applyNumberFormat="1" applyFont="1" applyFill="1" applyBorder="1" applyAlignment="1" applyProtection="1">
      <alignment wrapText="1"/>
      <protection hidden="1"/>
    </xf>
    <xf numFmtId="174" fontId="3" fillId="35" borderId="36" xfId="0" applyNumberFormat="1" applyFont="1" applyFill="1" applyBorder="1" applyAlignment="1" applyProtection="1">
      <alignment wrapText="1"/>
      <protection hidden="1"/>
    </xf>
    <xf numFmtId="167" fontId="3" fillId="35" borderId="12" xfId="0" applyNumberFormat="1" applyFont="1" applyFill="1" applyBorder="1" applyAlignment="1" applyProtection="1">
      <alignment/>
      <protection hidden="1"/>
    </xf>
    <xf numFmtId="167" fontId="4" fillId="35" borderId="11" xfId="0" applyNumberFormat="1" applyFont="1" applyFill="1" applyBorder="1" applyAlignment="1" applyProtection="1">
      <alignment/>
      <protection hidden="1"/>
    </xf>
    <xf numFmtId="167" fontId="4" fillId="35" borderId="37" xfId="0" applyNumberFormat="1" applyFont="1" applyFill="1" applyBorder="1" applyAlignment="1" applyProtection="1">
      <alignment/>
      <protection hidden="1"/>
    </xf>
    <xf numFmtId="0" fontId="3" fillId="35" borderId="26" xfId="0" applyNumberFormat="1" applyFont="1" applyFill="1" applyBorder="1" applyAlignment="1" applyProtection="1">
      <alignment horizontal="center"/>
      <protection hidden="1"/>
    </xf>
    <xf numFmtId="0" fontId="3" fillId="35" borderId="21" xfId="0" applyNumberFormat="1" applyFont="1" applyFill="1" applyBorder="1" applyAlignment="1" applyProtection="1">
      <alignment horizontal="left"/>
      <protection hidden="1"/>
    </xf>
    <xf numFmtId="0" fontId="3" fillId="35" borderId="21" xfId="0" applyNumberFormat="1" applyFont="1" applyFill="1" applyBorder="1" applyAlignment="1" applyProtection="1">
      <alignment horizontal="center"/>
      <protection hidden="1"/>
    </xf>
    <xf numFmtId="0" fontId="3" fillId="35" borderId="22" xfId="52" applyNumberFormat="1" applyFont="1" applyFill="1" applyBorder="1" applyAlignment="1" applyProtection="1">
      <alignment horizontal="right"/>
      <protection hidden="1"/>
    </xf>
    <xf numFmtId="0" fontId="3" fillId="35" borderId="20" xfId="0" applyNumberFormat="1" applyFont="1" applyFill="1" applyBorder="1" applyAlignment="1" applyProtection="1">
      <alignment horizontal="center"/>
      <protection hidden="1"/>
    </xf>
    <xf numFmtId="0" fontId="3" fillId="35" borderId="27" xfId="0" applyNumberFormat="1" applyFont="1" applyFill="1" applyBorder="1" applyAlignment="1" applyProtection="1">
      <alignment horizontal="center"/>
      <protection hidden="1"/>
    </xf>
    <xf numFmtId="167" fontId="3" fillId="35" borderId="22" xfId="0" applyNumberFormat="1" applyFont="1" applyFill="1" applyBorder="1" applyAlignment="1" applyProtection="1">
      <alignment/>
      <protection hidden="1"/>
    </xf>
    <xf numFmtId="0" fontId="16" fillId="35" borderId="10" xfId="0" applyFont="1" applyFill="1" applyBorder="1" applyAlignment="1">
      <alignment horizontal="justify" vertical="center"/>
    </xf>
    <xf numFmtId="0" fontId="18" fillId="35" borderId="10" xfId="0" applyFont="1" applyFill="1" applyBorder="1" applyAlignment="1">
      <alignment horizontal="justify" vertical="center" wrapText="1"/>
    </xf>
    <xf numFmtId="0" fontId="19" fillId="35" borderId="10" xfId="0" applyFont="1" applyFill="1" applyBorder="1" applyAlignment="1">
      <alignment horizontal="justify" vertical="center" wrapText="1"/>
    </xf>
    <xf numFmtId="0" fontId="20" fillId="35" borderId="10" xfId="0" applyFont="1" applyFill="1" applyBorder="1" applyAlignment="1">
      <alignment horizontal="justify" vertical="center" wrapText="1"/>
    </xf>
    <xf numFmtId="0" fontId="20" fillId="0" borderId="10" xfId="0" applyFont="1" applyFill="1" applyBorder="1" applyAlignment="1">
      <alignment horizontal="justify" vertical="center" wrapText="1"/>
    </xf>
    <xf numFmtId="0" fontId="19" fillId="0" borderId="10" xfId="54" applyFont="1" applyBorder="1" applyAlignment="1">
      <alignment horizontal="justify" vertical="center" wrapText="1"/>
      <protection/>
    </xf>
    <xf numFmtId="0" fontId="20" fillId="0" borderId="10" xfId="0" applyFont="1" applyBorder="1" applyAlignment="1">
      <alignment horizontal="justify" vertical="center" wrapText="1"/>
    </xf>
    <xf numFmtId="0" fontId="3" fillId="0" borderId="31" xfId="0" applyNumberFormat="1" applyFont="1" applyFill="1" applyBorder="1" applyAlignment="1" applyProtection="1">
      <alignment horizontal="justify" vertical="center" wrapText="1"/>
      <protection hidden="1"/>
    </xf>
    <xf numFmtId="0" fontId="3" fillId="0" borderId="35" xfId="0" applyNumberFormat="1" applyFont="1" applyFill="1" applyBorder="1" applyAlignment="1" applyProtection="1">
      <alignment horizontal="justify" vertical="center" wrapText="1"/>
      <protection hidden="1"/>
    </xf>
    <xf numFmtId="0" fontId="4" fillId="0" borderId="35" xfId="0" applyNumberFormat="1" applyFont="1" applyFill="1" applyBorder="1" applyAlignment="1" applyProtection="1">
      <alignment horizontal="justify" vertical="center" wrapText="1"/>
      <protection hidden="1"/>
    </xf>
    <xf numFmtId="0" fontId="3" fillId="0" borderId="35" xfId="52" applyNumberFormat="1" applyFont="1" applyFill="1" applyBorder="1" applyAlignment="1" applyProtection="1">
      <alignment horizontal="justify" vertical="center" wrapText="1"/>
      <protection hidden="1"/>
    </xf>
    <xf numFmtId="0" fontId="4" fillId="0" borderId="35" xfId="52" applyNumberFormat="1" applyFont="1" applyFill="1" applyBorder="1" applyAlignment="1" applyProtection="1">
      <alignment horizontal="justify" vertical="center" wrapText="1"/>
      <protection hidden="1"/>
    </xf>
    <xf numFmtId="0" fontId="4" fillId="0" borderId="38" xfId="0" applyNumberFormat="1" applyFont="1" applyFill="1" applyBorder="1" applyAlignment="1" applyProtection="1">
      <alignment horizontal="justify" vertical="center" wrapText="1"/>
      <protection hidden="1"/>
    </xf>
    <xf numFmtId="0" fontId="3" fillId="35" borderId="0" xfId="52" applyNumberFormat="1" applyFont="1" applyFill="1" applyAlignment="1" applyProtection="1">
      <alignment/>
      <protection hidden="1"/>
    </xf>
    <xf numFmtId="0" fontId="21" fillId="35" borderId="0" xfId="52" applyFont="1" applyFill="1" applyAlignment="1">
      <alignment horizontal="right"/>
      <protection/>
    </xf>
    <xf numFmtId="0" fontId="4" fillId="35" borderId="0" xfId="52" applyFont="1" applyFill="1">
      <alignment/>
      <protection/>
    </xf>
    <xf numFmtId="0" fontId="21" fillId="35" borderId="0" xfId="53" applyFont="1" applyFill="1" applyAlignment="1">
      <alignment horizontal="right"/>
      <protection/>
    </xf>
    <xf numFmtId="0" fontId="4" fillId="35" borderId="0" xfId="52" applyNumberFormat="1" applyFont="1" applyFill="1" applyAlignment="1" applyProtection="1">
      <alignment wrapText="1"/>
      <protection hidden="1"/>
    </xf>
    <xf numFmtId="0" fontId="21" fillId="35" borderId="0" xfId="0" applyFont="1" applyFill="1" applyAlignment="1">
      <alignment horizontal="right"/>
    </xf>
    <xf numFmtId="0" fontId="4" fillId="35" borderId="0" xfId="52" applyFont="1" applyFill="1" applyBorder="1" applyProtection="1">
      <alignment/>
      <protection hidden="1"/>
    </xf>
    <xf numFmtId="0" fontId="0" fillId="35" borderId="0" xfId="0" applyFill="1" applyAlignment="1">
      <alignment/>
    </xf>
    <xf numFmtId="0" fontId="21" fillId="35" borderId="0" xfId="52" applyNumberFormat="1" applyFont="1" applyFill="1" applyAlignment="1" applyProtection="1">
      <alignment horizontal="right" wrapText="1"/>
      <protection hidden="1"/>
    </xf>
    <xf numFmtId="0" fontId="21" fillId="35" borderId="0" xfId="0" applyFont="1" applyFill="1" applyAlignment="1">
      <alignment/>
    </xf>
    <xf numFmtId="0" fontId="21" fillId="35" borderId="0" xfId="52" applyFont="1" applyFill="1" applyProtection="1">
      <alignment/>
      <protection hidden="1"/>
    </xf>
    <xf numFmtId="0" fontId="6" fillId="35" borderId="26" xfId="52" applyNumberFormat="1" applyFont="1" applyFill="1" applyBorder="1" applyAlignment="1" applyProtection="1">
      <alignment horizontal="center" vertical="center"/>
      <protection hidden="1"/>
    </xf>
    <xf numFmtId="0" fontId="6" fillId="35" borderId="21" xfId="52" applyNumberFormat="1" applyFont="1" applyFill="1" applyBorder="1" applyAlignment="1" applyProtection="1">
      <alignment horizontal="center" vertical="center" wrapText="1"/>
      <protection hidden="1"/>
    </xf>
    <xf numFmtId="0" fontId="6" fillId="35" borderId="22" xfId="52" applyNumberFormat="1" applyFont="1" applyFill="1" applyBorder="1" applyAlignment="1" applyProtection="1">
      <alignment horizontal="center" vertical="center" wrapText="1"/>
      <protection hidden="1"/>
    </xf>
    <xf numFmtId="0" fontId="6" fillId="35" borderId="20" xfId="52" applyNumberFormat="1" applyFont="1" applyFill="1" applyBorder="1" applyAlignment="1" applyProtection="1">
      <alignment horizontal="center" vertical="center" wrapText="1"/>
      <protection hidden="1"/>
    </xf>
    <xf numFmtId="0" fontId="6" fillId="35" borderId="0" xfId="52" applyFont="1" applyFill="1" applyAlignment="1">
      <alignment horizontal="center" vertical="center"/>
      <protection/>
    </xf>
    <xf numFmtId="173" fontId="3" fillId="35" borderId="30" xfId="52" applyNumberFormat="1" applyFont="1" applyFill="1" applyBorder="1" applyAlignment="1" applyProtection="1">
      <alignment/>
      <protection hidden="1"/>
    </xf>
    <xf numFmtId="174" fontId="3" fillId="35" borderId="39" xfId="52" applyNumberFormat="1" applyFont="1" applyFill="1" applyBorder="1" applyAlignment="1" applyProtection="1">
      <alignment/>
      <protection hidden="1"/>
    </xf>
    <xf numFmtId="173" fontId="3" fillId="35" borderId="23" xfId="52" applyNumberFormat="1" applyFont="1" applyFill="1" applyBorder="1" applyAlignment="1" applyProtection="1">
      <alignment/>
      <protection hidden="1"/>
    </xf>
    <xf numFmtId="172" fontId="3" fillId="35" borderId="23" xfId="52" applyNumberFormat="1" applyFont="1" applyFill="1" applyBorder="1" applyAlignment="1" applyProtection="1">
      <alignment/>
      <protection hidden="1"/>
    </xf>
    <xf numFmtId="174" fontId="3" fillId="35" borderId="23" xfId="52" applyNumberFormat="1" applyFont="1" applyFill="1" applyBorder="1" applyAlignment="1" applyProtection="1">
      <alignment/>
      <protection hidden="1"/>
    </xf>
    <xf numFmtId="175" fontId="3" fillId="35" borderId="33" xfId="52" applyNumberFormat="1" applyFont="1" applyFill="1" applyBorder="1" applyAlignment="1" applyProtection="1">
      <alignment/>
      <protection hidden="1"/>
    </xf>
    <xf numFmtId="0" fontId="0" fillId="35" borderId="0" xfId="0" applyFill="1" applyAlignment="1">
      <alignment horizontal="right"/>
    </xf>
    <xf numFmtId="173" fontId="4" fillId="35" borderId="34" xfId="52" applyNumberFormat="1" applyFont="1" applyFill="1" applyBorder="1" applyAlignment="1" applyProtection="1">
      <alignment/>
      <protection hidden="1"/>
    </xf>
    <xf numFmtId="174" fontId="4" fillId="35" borderId="34" xfId="52" applyNumberFormat="1" applyFont="1" applyFill="1" applyBorder="1" applyAlignment="1" applyProtection="1">
      <alignment/>
      <protection hidden="1"/>
    </xf>
    <xf numFmtId="173" fontId="4" fillId="35" borderId="11" xfId="52" applyNumberFormat="1" applyFont="1" applyFill="1" applyBorder="1" applyAlignment="1" applyProtection="1">
      <alignment/>
      <protection hidden="1"/>
    </xf>
    <xf numFmtId="172" fontId="4" fillId="35" borderId="11" xfId="52" applyNumberFormat="1" applyFont="1" applyFill="1" applyBorder="1" applyAlignment="1" applyProtection="1">
      <alignment/>
      <protection hidden="1"/>
    </xf>
    <xf numFmtId="174" fontId="4" fillId="35" borderId="11" xfId="52" applyNumberFormat="1" applyFont="1" applyFill="1" applyBorder="1" applyAlignment="1" applyProtection="1">
      <alignment/>
      <protection hidden="1"/>
    </xf>
    <xf numFmtId="175" fontId="4" fillId="35" borderId="12" xfId="52" applyNumberFormat="1" applyFont="1" applyFill="1" applyBorder="1" applyAlignment="1" applyProtection="1">
      <alignment/>
      <protection hidden="1"/>
    </xf>
    <xf numFmtId="0" fontId="21" fillId="35" borderId="0" xfId="52" applyFont="1" applyFill="1">
      <alignment/>
      <protection/>
    </xf>
    <xf numFmtId="0" fontId="0" fillId="35" borderId="0" xfId="0" applyFill="1" applyAlignment="1">
      <alignment/>
    </xf>
    <xf numFmtId="173" fontId="3" fillId="35" borderId="34" xfId="52" applyNumberFormat="1" applyFont="1" applyFill="1" applyBorder="1" applyAlignment="1" applyProtection="1">
      <alignment/>
      <protection hidden="1"/>
    </xf>
    <xf numFmtId="174" fontId="3" fillId="35" borderId="34" xfId="52" applyNumberFormat="1" applyFont="1" applyFill="1" applyBorder="1" applyAlignment="1" applyProtection="1">
      <alignment/>
      <protection hidden="1"/>
    </xf>
    <xf numFmtId="173" fontId="3" fillId="35" borderId="11" xfId="52" applyNumberFormat="1" applyFont="1" applyFill="1" applyBorder="1" applyAlignment="1" applyProtection="1">
      <alignment/>
      <protection hidden="1"/>
    </xf>
    <xf numFmtId="172" fontId="3" fillId="35" borderId="11" xfId="52" applyNumberFormat="1" applyFont="1" applyFill="1" applyBorder="1" applyAlignment="1" applyProtection="1">
      <alignment/>
      <protection hidden="1"/>
    </xf>
    <xf numFmtId="174" fontId="3" fillId="35" borderId="11" xfId="52" applyNumberFormat="1" applyFont="1" applyFill="1" applyBorder="1" applyAlignment="1" applyProtection="1">
      <alignment/>
      <protection hidden="1"/>
    </xf>
    <xf numFmtId="175" fontId="3" fillId="35" borderId="12" xfId="52" applyNumberFormat="1" applyFont="1" applyFill="1" applyBorder="1" applyAlignment="1" applyProtection="1">
      <alignment/>
      <protection hidden="1"/>
    </xf>
    <xf numFmtId="175" fontId="4" fillId="35" borderId="0" xfId="52" applyNumberFormat="1" applyFont="1" applyFill="1">
      <alignment/>
      <protection/>
    </xf>
    <xf numFmtId="173" fontId="4" fillId="35" borderId="40" xfId="52" applyNumberFormat="1" applyFont="1" applyFill="1" applyBorder="1" applyAlignment="1" applyProtection="1">
      <alignment/>
      <protection hidden="1"/>
    </xf>
    <xf numFmtId="174" fontId="4" fillId="35" borderId="40" xfId="52" applyNumberFormat="1" applyFont="1" applyFill="1" applyBorder="1" applyAlignment="1" applyProtection="1">
      <alignment/>
      <protection hidden="1"/>
    </xf>
    <xf numFmtId="173" fontId="4" fillId="35" borderId="18" xfId="52" applyNumberFormat="1" applyFont="1" applyFill="1" applyBorder="1" applyAlignment="1" applyProtection="1">
      <alignment/>
      <protection hidden="1"/>
    </xf>
    <xf numFmtId="172" fontId="4" fillId="35" borderId="18" xfId="52" applyNumberFormat="1" applyFont="1" applyFill="1" applyBorder="1" applyAlignment="1" applyProtection="1">
      <alignment/>
      <protection hidden="1"/>
    </xf>
    <xf numFmtId="174" fontId="4" fillId="35" borderId="18" xfId="52" applyNumberFormat="1" applyFont="1" applyFill="1" applyBorder="1" applyAlignment="1" applyProtection="1">
      <alignment/>
      <protection hidden="1"/>
    </xf>
    <xf numFmtId="175" fontId="4" fillId="35" borderId="19" xfId="52" applyNumberFormat="1" applyFont="1" applyFill="1" applyBorder="1" applyAlignment="1" applyProtection="1">
      <alignment/>
      <protection hidden="1"/>
    </xf>
    <xf numFmtId="0" fontId="4" fillId="35" borderId="26" xfId="52" applyNumberFormat="1" applyFont="1" applyFill="1" applyBorder="1" applyAlignment="1" applyProtection="1">
      <alignment/>
      <protection hidden="1"/>
    </xf>
    <xf numFmtId="0" fontId="3" fillId="35" borderId="21" xfId="52" applyNumberFormat="1" applyFont="1" applyFill="1" applyBorder="1" applyAlignment="1" applyProtection="1">
      <alignment/>
      <protection hidden="1"/>
    </xf>
    <xf numFmtId="0" fontId="4" fillId="35" borderId="21" xfId="52" applyNumberFormat="1" applyFont="1" applyFill="1" applyBorder="1" applyAlignment="1" applyProtection="1">
      <alignment/>
      <protection hidden="1"/>
    </xf>
    <xf numFmtId="49" fontId="3" fillId="35" borderId="26" xfId="52" applyNumberFormat="1" applyFont="1" applyFill="1" applyBorder="1" applyAlignment="1" applyProtection="1">
      <alignment horizontal="right"/>
      <protection hidden="1"/>
    </xf>
    <xf numFmtId="49" fontId="3" fillId="35" borderId="21" xfId="52" applyNumberFormat="1" applyFont="1" applyFill="1" applyBorder="1" applyAlignment="1" applyProtection="1">
      <alignment horizontal="right"/>
      <protection hidden="1"/>
    </xf>
    <xf numFmtId="175" fontId="3" fillId="35" borderId="22" xfId="52" applyNumberFormat="1" applyFont="1" applyFill="1" applyBorder="1" applyAlignment="1" applyProtection="1">
      <alignment/>
      <protection hidden="1"/>
    </xf>
    <xf numFmtId="0" fontId="4" fillId="35" borderId="0" xfId="52" applyFont="1" applyFill="1" applyAlignment="1">
      <alignment/>
      <protection/>
    </xf>
    <xf numFmtId="174" fontId="3" fillId="35" borderId="11" xfId="52" applyNumberFormat="1" applyFont="1" applyFill="1" applyBorder="1" applyAlignment="1" applyProtection="1">
      <alignment horizontal="justify" vertical="center" wrapText="1"/>
      <protection hidden="1"/>
    </xf>
    <xf numFmtId="173" fontId="4" fillId="35" borderId="11" xfId="52" applyNumberFormat="1" applyFont="1" applyFill="1" applyBorder="1" applyAlignment="1" applyProtection="1">
      <alignment horizontal="justify" vertical="center" wrapText="1"/>
      <protection hidden="1"/>
    </xf>
    <xf numFmtId="172" fontId="4" fillId="35" borderId="11" xfId="52" applyNumberFormat="1" applyFont="1" applyFill="1" applyBorder="1" applyAlignment="1" applyProtection="1">
      <alignment horizontal="justify" vertical="center" wrapText="1"/>
      <protection hidden="1"/>
    </xf>
    <xf numFmtId="174" fontId="3" fillId="35" borderId="18" xfId="52" applyNumberFormat="1" applyFont="1" applyFill="1" applyBorder="1" applyAlignment="1" applyProtection="1">
      <alignment horizontal="justify" vertical="center" wrapText="1"/>
      <protection hidden="1"/>
    </xf>
    <xf numFmtId="173" fontId="4" fillId="35" borderId="18" xfId="52" applyNumberFormat="1" applyFont="1" applyFill="1" applyBorder="1" applyAlignment="1" applyProtection="1">
      <alignment horizontal="justify" vertical="center" wrapText="1"/>
      <protection hidden="1"/>
    </xf>
    <xf numFmtId="172" fontId="4" fillId="35" borderId="18" xfId="52" applyNumberFormat="1" applyFont="1" applyFill="1" applyBorder="1" applyAlignment="1" applyProtection="1">
      <alignment horizontal="justify" vertical="center" wrapText="1"/>
      <protection hidden="1"/>
    </xf>
    <xf numFmtId="0" fontId="4" fillId="0" borderId="0" xfId="52" applyNumberFormat="1" applyFont="1" applyFill="1" applyAlignment="1" applyProtection="1">
      <alignment horizontal="left" wrapText="1"/>
      <protection hidden="1"/>
    </xf>
    <xf numFmtId="0" fontId="4" fillId="0" borderId="0" xfId="52" applyNumberFormat="1" applyFont="1" applyFill="1" applyAlignment="1" applyProtection="1">
      <alignment wrapText="1"/>
      <protection hidden="1"/>
    </xf>
    <xf numFmtId="0" fontId="21" fillId="0" borderId="0" xfId="52" applyNumberFormat="1" applyFont="1" applyFill="1" applyAlignment="1" applyProtection="1">
      <alignment horizontal="right" wrapText="1"/>
      <protection hidden="1"/>
    </xf>
    <xf numFmtId="0" fontId="3" fillId="0" borderId="23" xfId="52" applyNumberFormat="1" applyFont="1" applyFill="1" applyBorder="1" applyAlignment="1" applyProtection="1">
      <alignment horizontal="center"/>
      <protection hidden="1"/>
    </xf>
    <xf numFmtId="0" fontId="3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33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4" xfId="52" applyFont="1" applyBorder="1" applyAlignment="1" applyProtection="1">
      <alignment horizontal="center"/>
      <protection hidden="1"/>
    </xf>
    <xf numFmtId="0" fontId="3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3" fillId="35" borderId="24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26" xfId="52" applyFont="1" applyBorder="1" applyAlignment="1">
      <alignment horizontal="center" vertical="center"/>
      <protection/>
    </xf>
    <xf numFmtId="0" fontId="6" fillId="0" borderId="21" xfId="52" applyFont="1" applyBorder="1" applyAlignment="1" applyProtection="1">
      <alignment horizontal="center" vertical="center"/>
      <protection hidden="1"/>
    </xf>
    <xf numFmtId="0" fontId="6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6" fillId="35" borderId="20" xfId="52" applyNumberFormat="1" applyFont="1" applyFill="1" applyBorder="1" applyAlignment="1" applyProtection="1">
      <alignment horizontal="center" vertical="center" wrapText="1"/>
      <protection hidden="1"/>
    </xf>
    <xf numFmtId="0" fontId="6" fillId="35" borderId="21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Font="1" applyAlignment="1">
      <alignment vertical="center"/>
      <protection/>
    </xf>
    <xf numFmtId="174" fontId="3" fillId="0" borderId="30" xfId="52" applyNumberFormat="1" applyFont="1" applyFill="1" applyBorder="1" applyAlignment="1" applyProtection="1">
      <alignment horizontal="left"/>
      <protection hidden="1"/>
    </xf>
    <xf numFmtId="0" fontId="4" fillId="0" borderId="13" xfId="52" applyNumberFormat="1" applyFont="1" applyFill="1" applyBorder="1" applyAlignment="1" applyProtection="1">
      <alignment horizontal="left"/>
      <protection hidden="1"/>
    </xf>
    <xf numFmtId="174" fontId="3" fillId="0" borderId="31" xfId="52" applyNumberFormat="1" applyFont="1" applyFill="1" applyBorder="1" applyAlignment="1" applyProtection="1">
      <alignment/>
      <protection hidden="1"/>
    </xf>
    <xf numFmtId="173" fontId="3" fillId="0" borderId="13" xfId="52" applyNumberFormat="1" applyFont="1" applyFill="1" applyBorder="1" applyAlignment="1" applyProtection="1">
      <alignment/>
      <protection hidden="1"/>
    </xf>
    <xf numFmtId="172" fontId="3" fillId="0" borderId="13" xfId="52" applyNumberFormat="1" applyFont="1" applyFill="1" applyBorder="1" applyAlignment="1" applyProtection="1">
      <alignment/>
      <protection hidden="1"/>
    </xf>
    <xf numFmtId="174" fontId="3" fillId="0" borderId="13" xfId="52" applyNumberFormat="1" applyFont="1" applyFill="1" applyBorder="1" applyAlignment="1" applyProtection="1">
      <alignment/>
      <protection hidden="1"/>
    </xf>
    <xf numFmtId="167" fontId="3" fillId="0" borderId="14" xfId="52" applyNumberFormat="1" applyFont="1" applyFill="1" applyBorder="1" applyAlignment="1" applyProtection="1">
      <alignment/>
      <protection hidden="1"/>
    </xf>
    <xf numFmtId="174" fontId="4" fillId="0" borderId="34" xfId="52" applyNumberFormat="1" applyFont="1" applyFill="1" applyBorder="1" applyAlignment="1" applyProtection="1">
      <alignment horizontal="left"/>
      <protection hidden="1"/>
    </xf>
    <xf numFmtId="0" fontId="4" fillId="0" borderId="11" xfId="52" applyNumberFormat="1" applyFont="1" applyFill="1" applyBorder="1" applyAlignment="1" applyProtection="1">
      <alignment horizontal="left"/>
      <protection hidden="1"/>
    </xf>
    <xf numFmtId="174" fontId="4" fillId="0" borderId="35" xfId="52" applyNumberFormat="1" applyFont="1" applyFill="1" applyBorder="1" applyAlignment="1" applyProtection="1">
      <alignment/>
      <protection hidden="1"/>
    </xf>
    <xf numFmtId="173" fontId="4" fillId="0" borderId="11" xfId="52" applyNumberFormat="1" applyFont="1" applyFill="1" applyBorder="1" applyAlignment="1" applyProtection="1">
      <alignment/>
      <protection hidden="1"/>
    </xf>
    <xf numFmtId="172" fontId="4" fillId="0" borderId="11" xfId="52" applyNumberFormat="1" applyFont="1" applyFill="1" applyBorder="1" applyAlignment="1" applyProtection="1">
      <alignment/>
      <protection hidden="1"/>
    </xf>
    <xf numFmtId="174" fontId="4" fillId="0" borderId="11" xfId="52" applyNumberFormat="1" applyFont="1" applyFill="1" applyBorder="1" applyAlignment="1" applyProtection="1">
      <alignment/>
      <protection hidden="1"/>
    </xf>
    <xf numFmtId="167" fontId="4" fillId="0" borderId="12" xfId="52" applyNumberFormat="1" applyFont="1" applyFill="1" applyBorder="1" applyAlignment="1" applyProtection="1">
      <alignment/>
      <protection hidden="1"/>
    </xf>
    <xf numFmtId="174" fontId="4" fillId="35" borderId="34" xfId="52" applyNumberFormat="1" applyFont="1" applyFill="1" applyBorder="1" applyAlignment="1" applyProtection="1">
      <alignment horizontal="left"/>
      <protection hidden="1"/>
    </xf>
    <xf numFmtId="174" fontId="4" fillId="35" borderId="35" xfId="52" applyNumberFormat="1" applyFont="1" applyFill="1" applyBorder="1" applyAlignment="1" applyProtection="1">
      <alignment/>
      <protection hidden="1"/>
    </xf>
    <xf numFmtId="173" fontId="4" fillId="35" borderId="11" xfId="52" applyNumberFormat="1" applyFont="1" applyFill="1" applyBorder="1" applyAlignment="1" applyProtection="1">
      <alignment/>
      <protection hidden="1"/>
    </xf>
    <xf numFmtId="172" fontId="4" fillId="35" borderId="11" xfId="52" applyNumberFormat="1" applyFont="1" applyFill="1" applyBorder="1" applyAlignment="1" applyProtection="1">
      <alignment/>
      <protection hidden="1"/>
    </xf>
    <xf numFmtId="174" fontId="4" fillId="35" borderId="11" xfId="52" applyNumberFormat="1" applyFont="1" applyFill="1" applyBorder="1" applyAlignment="1" applyProtection="1">
      <alignment/>
      <protection hidden="1"/>
    </xf>
    <xf numFmtId="167" fontId="4" fillId="35" borderId="12" xfId="52" applyNumberFormat="1" applyFont="1" applyFill="1" applyBorder="1" applyAlignment="1" applyProtection="1">
      <alignment/>
      <protection hidden="1"/>
    </xf>
    <xf numFmtId="174" fontId="3" fillId="0" borderId="34" xfId="52" applyNumberFormat="1" applyFont="1" applyFill="1" applyBorder="1" applyAlignment="1" applyProtection="1">
      <alignment horizontal="left"/>
      <protection hidden="1"/>
    </xf>
    <xf numFmtId="174" fontId="3" fillId="0" borderId="35" xfId="52" applyNumberFormat="1" applyFont="1" applyFill="1" applyBorder="1" applyAlignment="1" applyProtection="1">
      <alignment/>
      <protection hidden="1"/>
    </xf>
    <xf numFmtId="173" fontId="3" fillId="0" borderId="11" xfId="52" applyNumberFormat="1" applyFont="1" applyFill="1" applyBorder="1" applyAlignment="1" applyProtection="1">
      <alignment/>
      <protection hidden="1"/>
    </xf>
    <xf numFmtId="172" fontId="3" fillId="0" borderId="11" xfId="52" applyNumberFormat="1" applyFont="1" applyFill="1" applyBorder="1" applyAlignment="1" applyProtection="1">
      <alignment/>
      <protection hidden="1"/>
    </xf>
    <xf numFmtId="174" fontId="3" fillId="0" borderId="11" xfId="52" applyNumberFormat="1" applyFont="1" applyFill="1" applyBorder="1" applyAlignment="1" applyProtection="1">
      <alignment/>
      <protection hidden="1"/>
    </xf>
    <xf numFmtId="167" fontId="3" fillId="0" borderId="12" xfId="52" applyNumberFormat="1" applyFont="1" applyFill="1" applyBorder="1" applyAlignment="1" applyProtection="1">
      <alignment/>
      <protection hidden="1"/>
    </xf>
    <xf numFmtId="174" fontId="4" fillId="35" borderId="40" xfId="52" applyNumberFormat="1" applyFont="1" applyFill="1" applyBorder="1" applyAlignment="1" applyProtection="1">
      <alignment horizontal="left"/>
      <protection hidden="1"/>
    </xf>
    <xf numFmtId="0" fontId="4" fillId="0" borderId="18" xfId="52" applyNumberFormat="1" applyFont="1" applyFill="1" applyBorder="1" applyAlignment="1" applyProtection="1">
      <alignment horizontal="left"/>
      <protection hidden="1"/>
    </xf>
    <xf numFmtId="174" fontId="4" fillId="35" borderId="38" xfId="52" applyNumberFormat="1" applyFont="1" applyFill="1" applyBorder="1" applyAlignment="1" applyProtection="1">
      <alignment/>
      <protection hidden="1"/>
    </xf>
    <xf numFmtId="173" fontId="4" fillId="35" borderId="18" xfId="52" applyNumberFormat="1" applyFont="1" applyFill="1" applyBorder="1" applyAlignment="1" applyProtection="1">
      <alignment/>
      <protection hidden="1"/>
    </xf>
    <xf numFmtId="172" fontId="4" fillId="35" borderId="18" xfId="52" applyNumberFormat="1" applyFont="1" applyFill="1" applyBorder="1" applyAlignment="1" applyProtection="1">
      <alignment/>
      <protection hidden="1"/>
    </xf>
    <xf numFmtId="174" fontId="4" fillId="35" borderId="18" xfId="52" applyNumberFormat="1" applyFont="1" applyFill="1" applyBorder="1" applyAlignment="1" applyProtection="1">
      <alignment/>
      <protection hidden="1"/>
    </xf>
    <xf numFmtId="167" fontId="4" fillId="35" borderId="19" xfId="52" applyNumberFormat="1" applyFont="1" applyFill="1" applyBorder="1" applyAlignment="1" applyProtection="1">
      <alignment/>
      <protection hidden="1"/>
    </xf>
    <xf numFmtId="0" fontId="3" fillId="0" borderId="26" xfId="52" applyNumberFormat="1" applyFont="1" applyFill="1" applyBorder="1" applyAlignment="1" applyProtection="1">
      <alignment horizontal="left"/>
      <protection hidden="1"/>
    </xf>
    <xf numFmtId="0" fontId="4" fillId="0" borderId="21" xfId="52" applyNumberFormat="1" applyFont="1" applyFill="1" applyBorder="1" applyAlignment="1" applyProtection="1">
      <alignment horizontal="left"/>
      <protection hidden="1"/>
    </xf>
    <xf numFmtId="0" fontId="3" fillId="0" borderId="21" xfId="52" applyNumberFormat="1" applyFont="1" applyFill="1" applyBorder="1" applyAlignment="1" applyProtection="1">
      <alignment horizontal="left"/>
      <protection hidden="1"/>
    </xf>
    <xf numFmtId="0" fontId="3" fillId="0" borderId="22" xfId="52" applyNumberFormat="1" applyFont="1" applyFill="1" applyBorder="1" applyAlignment="1" applyProtection="1">
      <alignment horizontal="right"/>
      <protection hidden="1"/>
    </xf>
    <xf numFmtId="49" fontId="3" fillId="0" borderId="20" xfId="52" applyNumberFormat="1" applyFont="1" applyFill="1" applyBorder="1" applyAlignment="1" applyProtection="1">
      <alignment horizontal="right"/>
      <protection hidden="1"/>
    </xf>
    <xf numFmtId="49" fontId="3" fillId="0" borderId="21" xfId="52" applyNumberFormat="1" applyFont="1" applyFill="1" applyBorder="1" applyAlignment="1" applyProtection="1">
      <alignment horizontal="right"/>
      <protection hidden="1"/>
    </xf>
    <xf numFmtId="167" fontId="3" fillId="0" borderId="22" xfId="52" applyNumberFormat="1" applyFont="1" applyFill="1" applyBorder="1" applyAlignment="1" applyProtection="1">
      <alignment/>
      <protection hidden="1"/>
    </xf>
    <xf numFmtId="0" fontId="4" fillId="0" borderId="0" xfId="52" applyFont="1" applyAlignment="1">
      <alignment horizontal="left"/>
      <protection/>
    </xf>
    <xf numFmtId="0" fontId="3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 vertical="center"/>
      <protection hidden="1"/>
    </xf>
    <xf numFmtId="0" fontId="4" fillId="0" borderId="0" xfId="52" applyNumberFormat="1" applyFont="1" applyFill="1" applyAlignment="1" applyProtection="1">
      <alignment horizontal="centerContinuous"/>
      <protection hidden="1"/>
    </xf>
    <xf numFmtId="0" fontId="21" fillId="0" borderId="0" xfId="0" applyFont="1" applyFill="1" applyAlignment="1">
      <alignment horizontal="right"/>
    </xf>
    <xf numFmtId="0" fontId="4" fillId="0" borderId="0" xfId="52" applyFont="1" applyBorder="1" applyProtection="1">
      <alignment/>
      <protection hidden="1"/>
    </xf>
    <xf numFmtId="0" fontId="4" fillId="0" borderId="0" xfId="0" applyFont="1" applyFill="1" applyAlignment="1">
      <alignment horizontal="right" wrapText="1"/>
    </xf>
    <xf numFmtId="174" fontId="3" fillId="0" borderId="11" xfId="52" applyNumberFormat="1" applyFont="1" applyFill="1" applyBorder="1" applyAlignment="1" applyProtection="1">
      <alignment horizontal="justify" vertical="center" wrapText="1"/>
      <protection hidden="1"/>
    </xf>
    <xf numFmtId="173" fontId="4" fillId="0" borderId="11" xfId="52" applyNumberFormat="1" applyFont="1" applyFill="1" applyBorder="1" applyAlignment="1" applyProtection="1">
      <alignment horizontal="justify" vertical="center" wrapText="1"/>
      <protection hidden="1"/>
    </xf>
    <xf numFmtId="172" fontId="4" fillId="35" borderId="11" xfId="52" applyNumberFormat="1" applyFont="1" applyFill="1" applyBorder="1" applyAlignment="1" applyProtection="1">
      <alignment horizontal="justify" vertical="center" wrapText="1"/>
      <protection hidden="1"/>
    </xf>
    <xf numFmtId="174" fontId="3" fillId="0" borderId="18" xfId="52" applyNumberFormat="1" applyFont="1" applyFill="1" applyBorder="1" applyAlignment="1" applyProtection="1">
      <alignment horizontal="justify" vertical="center" wrapText="1"/>
      <protection hidden="1"/>
    </xf>
    <xf numFmtId="173" fontId="4" fillId="0" borderId="18" xfId="52" applyNumberFormat="1" applyFont="1" applyFill="1" applyBorder="1" applyAlignment="1" applyProtection="1">
      <alignment horizontal="justify" vertical="center" wrapText="1"/>
      <protection hidden="1"/>
    </xf>
    <xf numFmtId="172" fontId="4" fillId="35" borderId="18" xfId="52" applyNumberFormat="1" applyFont="1" applyFill="1" applyBorder="1" applyAlignment="1" applyProtection="1">
      <alignment horizontal="justify" vertical="center" wrapText="1"/>
      <protection hidden="1"/>
    </xf>
    <xf numFmtId="0" fontId="4" fillId="0" borderId="0" xfId="52" applyFont="1" applyAlignment="1" applyProtection="1">
      <alignment horizontal="right"/>
      <protection hidden="1"/>
    </xf>
    <xf numFmtId="0" fontId="4" fillId="0" borderId="0" xfId="52" applyFont="1" applyAlignment="1">
      <alignment horizontal="right"/>
      <protection/>
    </xf>
    <xf numFmtId="0" fontId="24" fillId="0" borderId="0" xfId="0" applyFont="1" applyAlignment="1">
      <alignment/>
    </xf>
    <xf numFmtId="0" fontId="20" fillId="0" borderId="0" xfId="52" applyFont="1" applyBorder="1" applyAlignment="1" applyProtection="1">
      <alignment horizontal="right"/>
      <protection hidden="1"/>
    </xf>
    <xf numFmtId="0" fontId="3" fillId="0" borderId="41" xfId="52" applyNumberFormat="1" applyFont="1" applyFill="1" applyBorder="1" applyAlignment="1" applyProtection="1">
      <alignment horizontal="center" vertical="center" wrapText="1"/>
      <protection hidden="1"/>
    </xf>
    <xf numFmtId="0" fontId="20" fillId="0" borderId="36" xfId="52" applyNumberFormat="1" applyFont="1" applyFill="1" applyBorder="1" applyAlignment="1" applyProtection="1">
      <alignment horizontal="left" vertical="center" wrapText="1"/>
      <protection hidden="1"/>
    </xf>
    <xf numFmtId="167" fontId="4" fillId="35" borderId="12" xfId="52" applyNumberFormat="1" applyFont="1" applyFill="1" applyBorder="1" applyAlignment="1" applyProtection="1">
      <alignment/>
      <protection hidden="1"/>
    </xf>
    <xf numFmtId="0" fontId="4" fillId="0" borderId="36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36" xfId="52" applyNumberFormat="1" applyFont="1" applyFill="1" applyBorder="1" applyAlignment="1" applyProtection="1">
      <alignment horizontal="center" vertical="center" wrapText="1"/>
      <protection hidden="1"/>
    </xf>
    <xf numFmtId="167" fontId="3" fillId="35" borderId="12" xfId="52" applyNumberFormat="1" applyFont="1" applyFill="1" applyBorder="1" applyAlignment="1" applyProtection="1">
      <alignment vertical="center"/>
      <protection hidden="1"/>
    </xf>
    <xf numFmtId="0" fontId="3" fillId="35" borderId="42" xfId="52" applyNumberFormat="1" applyFont="1" applyFill="1" applyBorder="1" applyAlignment="1" applyProtection="1">
      <alignment horizontal="center" vertical="center" wrapText="1"/>
      <protection hidden="1"/>
    </xf>
    <xf numFmtId="0" fontId="3" fillId="35" borderId="37" xfId="52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52" applyFont="1" applyAlignment="1">
      <alignment vertical="center"/>
      <protection/>
    </xf>
    <xf numFmtId="172" fontId="3" fillId="0" borderId="30" xfId="52" applyNumberFormat="1" applyFont="1" applyFill="1" applyBorder="1" applyAlignment="1" applyProtection="1">
      <alignment horizontal="left"/>
      <protection hidden="1"/>
    </xf>
    <xf numFmtId="174" fontId="3" fillId="0" borderId="30" xfId="52" applyNumberFormat="1" applyFont="1" applyFill="1" applyBorder="1" applyAlignment="1" applyProtection="1">
      <alignment/>
      <protection hidden="1"/>
    </xf>
    <xf numFmtId="174" fontId="3" fillId="0" borderId="14" xfId="52" applyNumberFormat="1" applyFont="1" applyFill="1" applyBorder="1" applyAlignment="1" applyProtection="1">
      <alignment/>
      <protection hidden="1"/>
    </xf>
    <xf numFmtId="172" fontId="4" fillId="0" borderId="34" xfId="52" applyNumberFormat="1" applyFont="1" applyFill="1" applyBorder="1" applyAlignment="1" applyProtection="1">
      <alignment horizontal="left"/>
      <protection hidden="1"/>
    </xf>
    <xf numFmtId="174" fontId="4" fillId="0" borderId="34" xfId="52" applyNumberFormat="1" applyFont="1" applyFill="1" applyBorder="1" applyAlignment="1" applyProtection="1">
      <alignment/>
      <protection hidden="1"/>
    </xf>
    <xf numFmtId="174" fontId="4" fillId="0" borderId="12" xfId="52" applyNumberFormat="1" applyFont="1" applyFill="1" applyBorder="1" applyAlignment="1" applyProtection="1">
      <alignment/>
      <protection hidden="1"/>
    </xf>
    <xf numFmtId="172" fontId="4" fillId="35" borderId="34" xfId="52" applyNumberFormat="1" applyFont="1" applyFill="1" applyBorder="1" applyAlignment="1" applyProtection="1">
      <alignment horizontal="left"/>
      <protection hidden="1"/>
    </xf>
    <xf numFmtId="174" fontId="4" fillId="35" borderId="34" xfId="52" applyNumberFormat="1" applyFont="1" applyFill="1" applyBorder="1" applyAlignment="1" applyProtection="1">
      <alignment/>
      <protection hidden="1"/>
    </xf>
    <xf numFmtId="174" fontId="4" fillId="35" borderId="12" xfId="52" applyNumberFormat="1" applyFont="1" applyFill="1" applyBorder="1" applyAlignment="1" applyProtection="1">
      <alignment/>
      <protection hidden="1"/>
    </xf>
    <xf numFmtId="172" fontId="3" fillId="0" borderId="34" xfId="52" applyNumberFormat="1" applyFont="1" applyFill="1" applyBorder="1" applyAlignment="1" applyProtection="1">
      <alignment horizontal="left"/>
      <protection hidden="1"/>
    </xf>
    <xf numFmtId="174" fontId="3" fillId="0" borderId="34" xfId="52" applyNumberFormat="1" applyFont="1" applyFill="1" applyBorder="1" applyAlignment="1" applyProtection="1">
      <alignment/>
      <protection hidden="1"/>
    </xf>
    <xf numFmtId="174" fontId="3" fillId="0" borderId="12" xfId="52" applyNumberFormat="1" applyFont="1" applyFill="1" applyBorder="1" applyAlignment="1" applyProtection="1">
      <alignment/>
      <protection hidden="1"/>
    </xf>
    <xf numFmtId="172" fontId="4" fillId="35" borderId="40" xfId="52" applyNumberFormat="1" applyFont="1" applyFill="1" applyBorder="1" applyAlignment="1" applyProtection="1">
      <alignment horizontal="left"/>
      <protection hidden="1"/>
    </xf>
    <xf numFmtId="174" fontId="4" fillId="35" borderId="40" xfId="52" applyNumberFormat="1" applyFont="1" applyFill="1" applyBorder="1" applyAlignment="1" applyProtection="1">
      <alignment/>
      <protection hidden="1"/>
    </xf>
    <xf numFmtId="174" fontId="4" fillId="35" borderId="19" xfId="52" applyNumberFormat="1" applyFont="1" applyFill="1" applyBorder="1" applyAlignment="1" applyProtection="1">
      <alignment/>
      <protection hidden="1"/>
    </xf>
    <xf numFmtId="0" fontId="4" fillId="0" borderId="26" xfId="52" applyNumberFormat="1" applyFont="1" applyFill="1" applyBorder="1" applyAlignment="1" applyProtection="1">
      <alignment horizontal="left"/>
      <protection hidden="1"/>
    </xf>
    <xf numFmtId="0" fontId="18" fillId="0" borderId="27" xfId="52" applyNumberFormat="1" applyFont="1" applyFill="1" applyBorder="1" applyAlignment="1" applyProtection="1">
      <alignment horizontal="center"/>
      <protection hidden="1"/>
    </xf>
    <xf numFmtId="49" fontId="3" fillId="0" borderId="26" xfId="52" applyNumberFormat="1" applyFont="1" applyFill="1" applyBorder="1" applyAlignment="1" applyProtection="1">
      <alignment horizontal="right"/>
      <protection hidden="1"/>
    </xf>
    <xf numFmtId="49" fontId="3" fillId="0" borderId="22" xfId="52" applyNumberFormat="1" applyFont="1" applyFill="1" applyBorder="1" applyAlignment="1" applyProtection="1">
      <alignment horizontal="right"/>
      <protection hidden="1"/>
    </xf>
    <xf numFmtId="0" fontId="4" fillId="0" borderId="26" xfId="52" applyNumberFormat="1" applyFont="1" applyFill="1" applyBorder="1" applyAlignment="1" applyProtection="1">
      <alignment horizontal="center" vertical="center"/>
      <protection hidden="1"/>
    </xf>
    <xf numFmtId="0" fontId="4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7" xfId="52" applyNumberFormat="1" applyFont="1" applyFill="1" applyBorder="1" applyAlignment="1" applyProtection="1">
      <alignment horizontal="center" vertical="center" wrapText="1"/>
      <protection hidden="1"/>
    </xf>
    <xf numFmtId="0" fontId="4" fillId="35" borderId="26" xfId="52" applyNumberFormat="1" applyFont="1" applyFill="1" applyBorder="1" applyAlignment="1" applyProtection="1">
      <alignment horizontal="center" vertical="center" wrapText="1"/>
      <protection hidden="1"/>
    </xf>
    <xf numFmtId="0" fontId="4" fillId="35" borderId="21" xfId="52" applyNumberFormat="1" applyFont="1" applyFill="1" applyBorder="1" applyAlignment="1" applyProtection="1">
      <alignment horizontal="center" vertical="center" wrapText="1"/>
      <protection hidden="1"/>
    </xf>
    <xf numFmtId="0" fontId="4" fillId="35" borderId="2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21" fillId="38" borderId="0" xfId="0" applyFont="1" applyFill="1" applyBorder="1" applyAlignment="1">
      <alignment horizontal="center"/>
    </xf>
    <xf numFmtId="0" fontId="21" fillId="38" borderId="0" xfId="0" applyFont="1" applyFill="1" applyBorder="1" applyAlignment="1">
      <alignment/>
    </xf>
    <xf numFmtId="0" fontId="21" fillId="38" borderId="0" xfId="0" applyFont="1" applyFill="1" applyAlignment="1">
      <alignment/>
    </xf>
    <xf numFmtId="43" fontId="21" fillId="38" borderId="0" xfId="62" applyNumberFormat="1" applyFont="1" applyFill="1" applyAlignment="1">
      <alignment horizontal="right"/>
    </xf>
    <xf numFmtId="0" fontId="21" fillId="38" borderId="0" xfId="0" applyFont="1" applyFill="1" applyBorder="1" applyAlignment="1">
      <alignment horizontal="right" wrapText="1"/>
    </xf>
    <xf numFmtId="0" fontId="0" fillId="38" borderId="0" xfId="0" applyFill="1" applyAlignment="1">
      <alignment horizontal="right" wrapText="1"/>
    </xf>
    <xf numFmtId="0" fontId="21" fillId="38" borderId="0" xfId="52" applyFont="1" applyFill="1" applyProtection="1">
      <alignment/>
      <protection hidden="1"/>
    </xf>
    <xf numFmtId="0" fontId="22" fillId="38" borderId="0" xfId="52" applyNumberFormat="1" applyFont="1" applyFill="1" applyAlignment="1" applyProtection="1">
      <alignment horizontal="centerContinuous" vertical="center"/>
      <protection hidden="1"/>
    </xf>
    <xf numFmtId="0" fontId="4" fillId="38" borderId="0" xfId="52" applyNumberFormat="1" applyFont="1" applyFill="1" applyAlignment="1" applyProtection="1">
      <alignment horizontal="centerContinuous" vertical="center"/>
      <protection hidden="1"/>
    </xf>
    <xf numFmtId="0" fontId="21" fillId="38" borderId="0" xfId="52" applyFont="1" applyFill="1" applyAlignment="1">
      <alignment horizontal="right"/>
      <protection/>
    </xf>
    <xf numFmtId="0" fontId="21" fillId="38" borderId="0" xfId="52" applyNumberFormat="1" applyFont="1" applyFill="1" applyAlignment="1" applyProtection="1">
      <alignment horizontal="right" vertical="center"/>
      <protection hidden="1"/>
    </xf>
    <xf numFmtId="0" fontId="21" fillId="38" borderId="0" xfId="52" applyNumberFormat="1" applyFont="1" applyFill="1" applyAlignment="1" applyProtection="1">
      <alignment horizontal="center" vertical="center"/>
      <protection hidden="1"/>
    </xf>
    <xf numFmtId="0" fontId="4" fillId="38" borderId="0" xfId="0" applyFont="1" applyFill="1" applyBorder="1" applyAlignment="1">
      <alignment horizontal="center" vertical="center" wrapText="1"/>
    </xf>
    <xf numFmtId="0" fontId="21" fillId="38" borderId="0" xfId="0" applyFont="1" applyFill="1" applyAlignment="1">
      <alignment horizontal="right"/>
    </xf>
    <xf numFmtId="0" fontId="21" fillId="38" borderId="0" xfId="0" applyFont="1" applyFill="1" applyBorder="1" applyAlignment="1">
      <alignment vertical="center"/>
    </xf>
    <xf numFmtId="0" fontId="21" fillId="38" borderId="0" xfId="0" applyFont="1" applyFill="1" applyAlignment="1">
      <alignment vertical="center"/>
    </xf>
    <xf numFmtId="0" fontId="22" fillId="38" borderId="24" xfId="0" applyFont="1" applyFill="1" applyBorder="1" applyAlignment="1">
      <alignment horizontal="center" vertical="center" wrapText="1"/>
    </xf>
    <xf numFmtId="0" fontId="6" fillId="38" borderId="0" xfId="0" applyFont="1" applyFill="1" applyBorder="1" applyAlignment="1">
      <alignment vertical="center"/>
    </xf>
    <xf numFmtId="0" fontId="6" fillId="38" borderId="0" xfId="0" applyFont="1" applyFill="1" applyAlignment="1">
      <alignment vertical="center"/>
    </xf>
    <xf numFmtId="0" fontId="22" fillId="38" borderId="26" xfId="0" applyFont="1" applyFill="1" applyBorder="1" applyAlignment="1">
      <alignment horizontal="center" vertical="center" wrapText="1"/>
    </xf>
    <xf numFmtId="0" fontId="22" fillId="38" borderId="21" xfId="0" applyFont="1" applyFill="1" applyBorder="1" applyAlignment="1">
      <alignment horizontal="center" vertical="center" wrapText="1"/>
    </xf>
    <xf numFmtId="0" fontId="22" fillId="38" borderId="22" xfId="0" applyFont="1" applyFill="1" applyBorder="1" applyAlignment="1">
      <alignment horizontal="center" vertical="center" wrapText="1"/>
    </xf>
    <xf numFmtId="0" fontId="6" fillId="38" borderId="0" xfId="0" applyFont="1" applyFill="1" applyBorder="1" applyAlignment="1">
      <alignment vertical="top"/>
    </xf>
    <xf numFmtId="0" fontId="6" fillId="38" borderId="0" xfId="0" applyFont="1" applyFill="1" applyAlignment="1">
      <alignment vertical="top"/>
    </xf>
    <xf numFmtId="0" fontId="26" fillId="38" borderId="20" xfId="0" applyFont="1" applyFill="1" applyBorder="1" applyAlignment="1">
      <alignment horizontal="center" wrapText="1"/>
    </xf>
    <xf numFmtId="0" fontId="26" fillId="38" borderId="21" xfId="0" applyFont="1" applyFill="1" applyBorder="1" applyAlignment="1">
      <alignment horizontal="center" wrapText="1"/>
    </xf>
    <xf numFmtId="0" fontId="26" fillId="38" borderId="0" xfId="0" applyFont="1" applyFill="1" applyBorder="1" applyAlignment="1">
      <alignment vertical="center"/>
    </xf>
    <xf numFmtId="0" fontId="26" fillId="38" borderId="0" xfId="0" applyFont="1" applyFill="1" applyAlignment="1">
      <alignment vertical="center"/>
    </xf>
    <xf numFmtId="49" fontId="21" fillId="38" borderId="31" xfId="62" applyNumberFormat="1" applyFont="1" applyFill="1" applyBorder="1" applyAlignment="1">
      <alignment horizontal="left"/>
    </xf>
    <xf numFmtId="49" fontId="21" fillId="38" borderId="13" xfId="62" applyNumberFormat="1" applyFont="1" applyFill="1" applyBorder="1" applyAlignment="1">
      <alignment horizontal="left"/>
    </xf>
    <xf numFmtId="167" fontId="27" fillId="38" borderId="14" xfId="0" applyNumberFormat="1" applyFont="1" applyFill="1" applyBorder="1" applyAlignment="1">
      <alignment horizontal="center"/>
    </xf>
    <xf numFmtId="0" fontId="28" fillId="38" borderId="0" xfId="0" applyFont="1" applyFill="1" applyBorder="1" applyAlignment="1">
      <alignment vertical="center"/>
    </xf>
    <xf numFmtId="0" fontId="28" fillId="38" borderId="0" xfId="0" applyFont="1" applyFill="1" applyAlignment="1">
      <alignment vertical="center"/>
    </xf>
    <xf numFmtId="49" fontId="21" fillId="38" borderId="35" xfId="52" applyNumberFormat="1" applyFont="1" applyFill="1" applyBorder="1" applyAlignment="1" applyProtection="1">
      <alignment wrapText="1"/>
      <protection hidden="1"/>
    </xf>
    <xf numFmtId="49" fontId="21" fillId="38" borderId="11" xfId="52" applyNumberFormat="1" applyFont="1" applyFill="1" applyBorder="1" applyAlignment="1" applyProtection="1">
      <alignment wrapText="1"/>
      <protection hidden="1"/>
    </xf>
    <xf numFmtId="167" fontId="27" fillId="38" borderId="12" xfId="0" applyNumberFormat="1" applyFont="1" applyFill="1" applyBorder="1" applyAlignment="1">
      <alignment horizontal="center"/>
    </xf>
    <xf numFmtId="0" fontId="30" fillId="38" borderId="0" xfId="0" applyFont="1" applyFill="1" applyBorder="1" applyAlignment="1">
      <alignment vertical="center"/>
    </xf>
    <xf numFmtId="0" fontId="30" fillId="38" borderId="0" xfId="0" applyFont="1" applyFill="1" applyAlignment="1">
      <alignment vertical="center"/>
    </xf>
    <xf numFmtId="174" fontId="29" fillId="38" borderId="0" xfId="52" applyNumberFormat="1" applyFont="1" applyFill="1" applyBorder="1" applyAlignment="1" applyProtection="1">
      <alignment vertical="center" wrapText="1"/>
      <protection hidden="1"/>
    </xf>
    <xf numFmtId="49" fontId="27" fillId="38" borderId="35" xfId="62" applyNumberFormat="1" applyFont="1" applyFill="1" applyBorder="1" applyAlignment="1">
      <alignment horizontal="right"/>
    </xf>
    <xf numFmtId="49" fontId="27" fillId="38" borderId="11" xfId="62" applyNumberFormat="1" applyFont="1" applyFill="1" applyBorder="1" applyAlignment="1">
      <alignment horizontal="right"/>
    </xf>
    <xf numFmtId="0" fontId="31" fillId="38" borderId="0" xfId="0" applyFont="1" applyFill="1" applyBorder="1" applyAlignment="1">
      <alignment vertical="center"/>
    </xf>
    <xf numFmtId="0" fontId="31" fillId="38" borderId="0" xfId="0" applyFont="1" applyFill="1" applyAlignment="1">
      <alignment vertical="center"/>
    </xf>
    <xf numFmtId="0" fontId="25" fillId="38" borderId="43" xfId="0" applyFont="1" applyFill="1" applyBorder="1" applyAlignment="1">
      <alignment horizontal="center" wrapText="1"/>
    </xf>
    <xf numFmtId="0" fontId="25" fillId="38" borderId="24" xfId="0" applyFont="1" applyFill="1" applyBorder="1" applyAlignment="1">
      <alignment horizontal="center" wrapText="1"/>
    </xf>
    <xf numFmtId="0" fontId="25" fillId="38" borderId="0" xfId="0" applyFont="1" applyFill="1" applyBorder="1" applyAlignment="1">
      <alignment vertical="center"/>
    </xf>
    <xf numFmtId="0" fontId="25" fillId="38" borderId="0" xfId="0" applyFont="1" applyFill="1" applyAlignment="1">
      <alignment vertical="center"/>
    </xf>
    <xf numFmtId="0" fontId="21" fillId="38" borderId="0" xfId="0" applyFont="1" applyFill="1" applyAlignment="1">
      <alignment horizontal="center"/>
    </xf>
    <xf numFmtId="167" fontId="21" fillId="38" borderId="0" xfId="0" applyNumberFormat="1" applyFont="1" applyFill="1" applyAlignment="1">
      <alignment/>
    </xf>
    <xf numFmtId="167" fontId="27" fillId="38" borderId="10" xfId="0" applyNumberFormat="1" applyFont="1" applyFill="1" applyBorder="1" applyAlignment="1">
      <alignment horizontal="center"/>
    </xf>
    <xf numFmtId="0" fontId="29" fillId="38" borderId="0" xfId="52" applyNumberFormat="1" applyFont="1" applyFill="1" applyBorder="1" applyAlignment="1" applyProtection="1">
      <alignment vertical="center" wrapText="1"/>
      <protection hidden="1"/>
    </xf>
    <xf numFmtId="0" fontId="25" fillId="38" borderId="44" xfId="0" applyFont="1" applyFill="1" applyBorder="1" applyAlignment="1">
      <alignment horizontal="center" wrapText="1"/>
    </xf>
    <xf numFmtId="167" fontId="27" fillId="38" borderId="19" xfId="0" applyNumberFormat="1" applyFont="1" applyFill="1" applyBorder="1" applyAlignment="1">
      <alignment horizontal="center"/>
    </xf>
    <xf numFmtId="167" fontId="21" fillId="38" borderId="10" xfId="0" applyNumberFormat="1" applyFont="1" applyFill="1" applyBorder="1" applyAlignment="1">
      <alignment horizontal="center"/>
    </xf>
    <xf numFmtId="167" fontId="3" fillId="38" borderId="22" xfId="0" applyNumberFormat="1" applyFont="1" applyFill="1" applyBorder="1" applyAlignment="1">
      <alignment horizontal="center" wrapText="1"/>
    </xf>
    <xf numFmtId="167" fontId="3" fillId="38" borderId="10" xfId="0" applyNumberFormat="1" applyFont="1" applyFill="1" applyBorder="1" applyAlignment="1">
      <alignment horizontal="center"/>
    </xf>
    <xf numFmtId="167" fontId="3" fillId="38" borderId="10" xfId="0" applyNumberFormat="1" applyFont="1" applyFill="1" applyBorder="1" applyAlignment="1">
      <alignment horizontal="center" wrapText="1"/>
    </xf>
    <xf numFmtId="49" fontId="21" fillId="0" borderId="30" xfId="0" applyNumberFormat="1" applyFont="1" applyFill="1" applyBorder="1" applyAlignment="1">
      <alignment horizontal="center" wrapText="1"/>
    </xf>
    <xf numFmtId="49" fontId="21" fillId="0" borderId="34" xfId="0" applyNumberFormat="1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49" fontId="3" fillId="0" borderId="34" xfId="0" applyNumberFormat="1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2" fontId="21" fillId="0" borderId="14" xfId="0" applyNumberFormat="1" applyFont="1" applyFill="1" applyBorder="1" applyAlignment="1">
      <alignment horizontal="justify" vertical="center" wrapText="1"/>
    </xf>
    <xf numFmtId="174" fontId="21" fillId="0" borderId="12" xfId="52" applyNumberFormat="1" applyFont="1" applyFill="1" applyBorder="1" applyAlignment="1" applyProtection="1">
      <alignment horizontal="justify" vertical="center" wrapText="1"/>
      <protection hidden="1"/>
    </xf>
    <xf numFmtId="0" fontId="21" fillId="0" borderId="12" xfId="52" applyNumberFormat="1" applyFont="1" applyFill="1" applyBorder="1" applyAlignment="1" applyProtection="1">
      <alignment horizontal="justify" vertical="center" wrapText="1"/>
      <protection hidden="1"/>
    </xf>
    <xf numFmtId="0" fontId="3" fillId="0" borderId="12" xfId="0" applyFont="1" applyFill="1" applyBorder="1" applyAlignment="1">
      <alignment horizontal="justify" vertical="center" wrapText="1"/>
    </xf>
    <xf numFmtId="49" fontId="21" fillId="38" borderId="13" xfId="0" applyNumberFormat="1" applyFont="1" applyFill="1" applyBorder="1" applyAlignment="1">
      <alignment horizontal="center" wrapText="1"/>
    </xf>
    <xf numFmtId="49" fontId="21" fillId="38" borderId="32" xfId="0" applyNumberFormat="1" applyFont="1" applyFill="1" applyBorder="1" applyAlignment="1">
      <alignment horizontal="center" wrapText="1"/>
    </xf>
    <xf numFmtId="174" fontId="21" fillId="38" borderId="11" xfId="52" applyNumberFormat="1" applyFont="1" applyFill="1" applyBorder="1" applyAlignment="1" applyProtection="1">
      <alignment horizontal="center" wrapText="1"/>
      <protection hidden="1"/>
    </xf>
    <xf numFmtId="174" fontId="21" fillId="38" borderId="36" xfId="52" applyNumberFormat="1" applyFont="1" applyFill="1" applyBorder="1" applyAlignment="1" applyProtection="1">
      <alignment horizontal="center" wrapText="1"/>
      <protection hidden="1"/>
    </xf>
    <xf numFmtId="49" fontId="27" fillId="38" borderId="11" xfId="0" applyNumberFormat="1" applyFont="1" applyFill="1" applyBorder="1" applyAlignment="1">
      <alignment horizontal="center" wrapText="1"/>
    </xf>
    <xf numFmtId="49" fontId="27" fillId="38" borderId="36" xfId="0" applyNumberFormat="1" applyFont="1" applyFill="1" applyBorder="1" applyAlignment="1">
      <alignment horizontal="center" wrapText="1"/>
    </xf>
    <xf numFmtId="0" fontId="21" fillId="38" borderId="11" xfId="52" applyNumberFormat="1" applyFont="1" applyFill="1" applyBorder="1" applyAlignment="1" applyProtection="1">
      <alignment horizontal="center" wrapText="1"/>
      <protection hidden="1"/>
    </xf>
    <xf numFmtId="0" fontId="21" fillId="38" borderId="36" xfId="52" applyNumberFormat="1" applyFont="1" applyFill="1" applyBorder="1" applyAlignment="1" applyProtection="1">
      <alignment horizontal="center" wrapText="1"/>
      <protection hidden="1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>
      <alignment horizontal="center" vertical="center"/>
    </xf>
    <xf numFmtId="0" fontId="3" fillId="0" borderId="4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7" xfId="0" applyNumberFormat="1" applyFont="1" applyFill="1" applyBorder="1" applyAlignment="1" applyProtection="1">
      <alignment horizontal="center" vertical="center"/>
      <protection hidden="1"/>
    </xf>
    <xf numFmtId="0" fontId="3" fillId="0" borderId="43" xfId="0" applyNumberFormat="1" applyFont="1" applyFill="1" applyBorder="1" applyAlignment="1" applyProtection="1">
      <alignment horizontal="center" vertical="center"/>
      <protection hidden="1"/>
    </xf>
    <xf numFmtId="0" fontId="3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>
      <alignment horizontal="center" vertical="center"/>
    </xf>
    <xf numFmtId="0" fontId="7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10" fillId="0" borderId="0" xfId="0" applyFont="1" applyAlignment="1">
      <alignment horizontal="center" vertical="center" wrapText="1"/>
    </xf>
    <xf numFmtId="49" fontId="15" fillId="35" borderId="10" xfId="55" applyNumberFormat="1" applyFont="1" applyFill="1" applyBorder="1" applyAlignment="1">
      <alignment horizontal="center" vertical="center" wrapText="1"/>
      <protection/>
    </xf>
    <xf numFmtId="0" fontId="15" fillId="35" borderId="10" xfId="55" applyFont="1" applyFill="1" applyBorder="1" applyAlignment="1">
      <alignment horizontal="center" vertical="center" wrapText="1"/>
      <protection/>
    </xf>
    <xf numFmtId="0" fontId="15" fillId="35" borderId="10" xfId="0" applyFont="1" applyFill="1" applyBorder="1" applyAlignment="1">
      <alignment horizontal="center" vertical="center" wrapText="1"/>
    </xf>
    <xf numFmtId="0" fontId="15" fillId="35" borderId="48" xfId="0" applyFont="1" applyFill="1" applyBorder="1" applyAlignment="1">
      <alignment horizontal="center" vertical="center" wrapText="1"/>
    </xf>
    <xf numFmtId="0" fontId="15" fillId="35" borderId="49" xfId="0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11" fillId="35" borderId="29" xfId="0" applyFont="1" applyFill="1" applyBorder="1" applyAlignment="1">
      <alignment horizontal="center" vertical="center" wrapText="1"/>
    </xf>
    <xf numFmtId="173" fontId="4" fillId="35" borderId="11" xfId="0" applyNumberFormat="1" applyFont="1" applyFill="1" applyBorder="1" applyAlignment="1" applyProtection="1">
      <alignment horizontal="justify" vertical="center" wrapText="1"/>
      <protection hidden="1"/>
    </xf>
    <xf numFmtId="173" fontId="4" fillId="35" borderId="12" xfId="0" applyNumberFormat="1" applyFont="1" applyFill="1" applyBorder="1" applyAlignment="1" applyProtection="1">
      <alignment horizontal="justify" vertical="center" wrapText="1"/>
      <protection hidden="1"/>
    </xf>
    <xf numFmtId="173" fontId="3" fillId="35" borderId="11" xfId="0" applyNumberFormat="1" applyFont="1" applyFill="1" applyBorder="1" applyAlignment="1" applyProtection="1">
      <alignment horizontal="justify" vertical="center" wrapText="1"/>
      <protection hidden="1"/>
    </xf>
    <xf numFmtId="173" fontId="3" fillId="35" borderId="12" xfId="0" applyNumberFormat="1" applyFont="1" applyFill="1" applyBorder="1" applyAlignment="1" applyProtection="1">
      <alignment horizontal="justify" vertical="center" wrapText="1"/>
      <protection hidden="1"/>
    </xf>
    <xf numFmtId="173" fontId="3" fillId="35" borderId="32" xfId="0" applyNumberFormat="1" applyFont="1" applyFill="1" applyBorder="1" applyAlignment="1" applyProtection="1">
      <alignment horizontal="justify" vertical="center" wrapText="1"/>
      <protection hidden="1"/>
    </xf>
    <xf numFmtId="173" fontId="3" fillId="35" borderId="50" xfId="0" applyNumberFormat="1" applyFont="1" applyFill="1" applyBorder="1" applyAlignment="1" applyProtection="1">
      <alignment horizontal="justify" vertical="center" wrapText="1"/>
      <protection hidden="1"/>
    </xf>
    <xf numFmtId="173" fontId="3" fillId="35" borderId="51" xfId="0" applyNumberFormat="1" applyFont="1" applyFill="1" applyBorder="1" applyAlignment="1" applyProtection="1">
      <alignment horizontal="justify" vertical="center" wrapText="1"/>
      <protection hidden="1"/>
    </xf>
    <xf numFmtId="0" fontId="3" fillId="35" borderId="0" xfId="0" applyNumberFormat="1" applyFont="1" applyFill="1" applyAlignment="1" applyProtection="1">
      <alignment horizontal="center" vertical="center" wrapText="1"/>
      <protection hidden="1"/>
    </xf>
    <xf numFmtId="0" fontId="3" fillId="35" borderId="39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42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23" xfId="0" applyNumberFormat="1" applyFont="1" applyFill="1" applyBorder="1" applyAlignment="1" applyProtection="1">
      <alignment horizontal="center" vertical="center"/>
      <protection hidden="1"/>
    </xf>
    <xf numFmtId="0" fontId="3" fillId="35" borderId="33" xfId="0" applyNumberFormat="1" applyFont="1" applyFill="1" applyBorder="1" applyAlignment="1" applyProtection="1">
      <alignment horizontal="center" vertical="center"/>
      <protection hidden="1"/>
    </xf>
    <xf numFmtId="0" fontId="3" fillId="35" borderId="24" xfId="0" applyNumberFormat="1" applyFont="1" applyFill="1" applyBorder="1" applyAlignment="1" applyProtection="1">
      <alignment horizontal="center" vertical="center"/>
      <protection hidden="1"/>
    </xf>
    <xf numFmtId="0" fontId="3" fillId="35" borderId="37" xfId="0" applyNumberFormat="1" applyFont="1" applyFill="1" applyBorder="1" applyAlignment="1" applyProtection="1">
      <alignment horizontal="center" vertical="center"/>
      <protection hidden="1"/>
    </xf>
    <xf numFmtId="0" fontId="3" fillId="35" borderId="47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43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23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24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41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44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52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53" xfId="0" applyNumberFormat="1" applyFont="1" applyFill="1" applyBorder="1" applyAlignment="1" applyProtection="1">
      <alignment horizontal="center" vertical="center" wrapText="1"/>
      <protection hidden="1"/>
    </xf>
    <xf numFmtId="172" fontId="4" fillId="35" borderId="11" xfId="52" applyNumberFormat="1" applyFont="1" applyFill="1" applyBorder="1" applyAlignment="1" applyProtection="1">
      <alignment horizontal="justify" vertical="center" wrapText="1"/>
      <protection hidden="1"/>
    </xf>
    <xf numFmtId="172" fontId="4" fillId="35" borderId="12" xfId="52" applyNumberFormat="1" applyFont="1" applyFill="1" applyBorder="1" applyAlignment="1" applyProtection="1">
      <alignment horizontal="justify" vertical="center" wrapText="1"/>
      <protection hidden="1"/>
    </xf>
    <xf numFmtId="174" fontId="4" fillId="35" borderId="18" xfId="52" applyNumberFormat="1" applyFont="1" applyFill="1" applyBorder="1" applyAlignment="1" applyProtection="1">
      <alignment horizontal="justify" vertical="center" wrapText="1"/>
      <protection hidden="1"/>
    </xf>
    <xf numFmtId="174" fontId="4" fillId="35" borderId="19" xfId="52" applyNumberFormat="1" applyFont="1" applyFill="1" applyBorder="1" applyAlignment="1" applyProtection="1">
      <alignment horizontal="justify" vertical="center" wrapText="1"/>
      <protection hidden="1"/>
    </xf>
    <xf numFmtId="174" fontId="4" fillId="35" borderId="11" xfId="52" applyNumberFormat="1" applyFont="1" applyFill="1" applyBorder="1" applyAlignment="1" applyProtection="1">
      <alignment horizontal="justify" vertical="center" wrapText="1"/>
      <protection hidden="1"/>
    </xf>
    <xf numFmtId="174" fontId="4" fillId="35" borderId="12" xfId="52" applyNumberFormat="1" applyFont="1" applyFill="1" applyBorder="1" applyAlignment="1" applyProtection="1">
      <alignment horizontal="justify" vertical="center" wrapText="1"/>
      <protection hidden="1"/>
    </xf>
    <xf numFmtId="174" fontId="3" fillId="35" borderId="11" xfId="52" applyNumberFormat="1" applyFont="1" applyFill="1" applyBorder="1" applyAlignment="1" applyProtection="1">
      <alignment horizontal="justify" vertical="center" wrapText="1"/>
      <protection hidden="1"/>
    </xf>
    <xf numFmtId="174" fontId="3" fillId="35" borderId="12" xfId="52" applyNumberFormat="1" applyFont="1" applyFill="1" applyBorder="1" applyAlignment="1" applyProtection="1">
      <alignment horizontal="justify" vertical="center" wrapText="1"/>
      <protection hidden="1"/>
    </xf>
    <xf numFmtId="173" fontId="4" fillId="35" borderId="11" xfId="52" applyNumberFormat="1" applyFont="1" applyFill="1" applyBorder="1" applyAlignment="1" applyProtection="1">
      <alignment horizontal="justify" vertical="center" wrapText="1"/>
      <protection hidden="1"/>
    </xf>
    <xf numFmtId="173" fontId="4" fillId="35" borderId="12" xfId="52" applyNumberFormat="1" applyFont="1" applyFill="1" applyBorder="1" applyAlignment="1" applyProtection="1">
      <alignment horizontal="justify" vertical="center" wrapText="1"/>
      <protection hidden="1"/>
    </xf>
    <xf numFmtId="172" fontId="4" fillId="35" borderId="36" xfId="52" applyNumberFormat="1" applyFont="1" applyFill="1" applyBorder="1" applyAlignment="1" applyProtection="1">
      <alignment horizontal="justify" vertical="center" wrapText="1"/>
      <protection hidden="1"/>
    </xf>
    <xf numFmtId="172" fontId="4" fillId="35" borderId="54" xfId="52" applyNumberFormat="1" applyFont="1" applyFill="1" applyBorder="1" applyAlignment="1" applyProtection="1">
      <alignment horizontal="justify" vertical="center" wrapText="1"/>
      <protection hidden="1"/>
    </xf>
    <xf numFmtId="172" fontId="4" fillId="35" borderId="55" xfId="52" applyNumberFormat="1" applyFont="1" applyFill="1" applyBorder="1" applyAlignment="1" applyProtection="1">
      <alignment horizontal="justify" vertical="center" wrapText="1"/>
      <protection hidden="1"/>
    </xf>
    <xf numFmtId="174" fontId="3" fillId="35" borderId="13" xfId="52" applyNumberFormat="1" applyFont="1" applyFill="1" applyBorder="1" applyAlignment="1" applyProtection="1">
      <alignment horizontal="justify" vertical="center" wrapText="1"/>
      <protection hidden="1"/>
    </xf>
    <xf numFmtId="174" fontId="3" fillId="35" borderId="14" xfId="52" applyNumberFormat="1" applyFont="1" applyFill="1" applyBorder="1" applyAlignment="1" applyProtection="1">
      <alignment horizontal="justify" vertical="center" wrapText="1"/>
      <protection hidden="1"/>
    </xf>
    <xf numFmtId="0" fontId="3" fillId="35" borderId="0" xfId="52" applyNumberFormat="1" applyFont="1" applyFill="1" applyAlignment="1" applyProtection="1">
      <alignment horizontal="center" wrapText="1"/>
      <protection hidden="1"/>
    </xf>
    <xf numFmtId="0" fontId="3" fillId="35" borderId="56" xfId="52" applyNumberFormat="1" applyFont="1" applyFill="1" applyBorder="1" applyAlignment="1" applyProtection="1">
      <alignment horizontal="center" vertical="center"/>
      <protection hidden="1"/>
    </xf>
    <xf numFmtId="0" fontId="3" fillId="35" borderId="57" xfId="52" applyNumberFormat="1" applyFont="1" applyFill="1" applyBorder="1" applyAlignment="1" applyProtection="1">
      <alignment horizontal="center" vertical="center"/>
      <protection hidden="1"/>
    </xf>
    <xf numFmtId="0" fontId="3" fillId="35" borderId="58" xfId="52" applyNumberFormat="1" applyFont="1" applyFill="1" applyBorder="1" applyAlignment="1" applyProtection="1">
      <alignment horizontal="center" vertical="center"/>
      <protection hidden="1"/>
    </xf>
    <xf numFmtId="0" fontId="3" fillId="35" borderId="23" xfId="52" applyNumberFormat="1" applyFont="1" applyFill="1" applyBorder="1" applyAlignment="1" applyProtection="1">
      <alignment horizontal="center" vertical="center" wrapText="1"/>
      <protection hidden="1"/>
    </xf>
    <xf numFmtId="0" fontId="3" fillId="35" borderId="33" xfId="52" applyNumberFormat="1" applyFont="1" applyFill="1" applyBorder="1" applyAlignment="1" applyProtection="1">
      <alignment horizontal="center" vertical="center" wrapText="1"/>
      <protection hidden="1"/>
    </xf>
    <xf numFmtId="0" fontId="3" fillId="35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35" borderId="12" xfId="52" applyNumberFormat="1" applyFont="1" applyFill="1" applyBorder="1" applyAlignment="1" applyProtection="1">
      <alignment horizontal="center" vertical="center" wrapText="1"/>
      <protection hidden="1"/>
    </xf>
    <xf numFmtId="0" fontId="3" fillId="35" borderId="24" xfId="52" applyNumberFormat="1" applyFont="1" applyFill="1" applyBorder="1" applyAlignment="1" applyProtection="1">
      <alignment horizontal="center" vertical="center" wrapText="1"/>
      <protection hidden="1"/>
    </xf>
    <xf numFmtId="0" fontId="3" fillId="35" borderId="37" xfId="52" applyNumberFormat="1" applyFont="1" applyFill="1" applyBorder="1" applyAlignment="1" applyProtection="1">
      <alignment horizontal="center" vertical="center" wrapText="1"/>
      <protection hidden="1"/>
    </xf>
    <xf numFmtId="0" fontId="23" fillId="35" borderId="59" xfId="52" applyNumberFormat="1" applyFont="1" applyFill="1" applyBorder="1" applyAlignment="1" applyProtection="1">
      <alignment horizontal="center" vertical="center"/>
      <protection hidden="1"/>
    </xf>
    <xf numFmtId="0" fontId="23" fillId="35" borderId="60" xfId="52" applyNumberFormat="1" applyFont="1" applyFill="1" applyBorder="1" applyAlignment="1" applyProtection="1">
      <alignment horizontal="center" vertical="center"/>
      <protection hidden="1"/>
    </xf>
    <xf numFmtId="0" fontId="23" fillId="35" borderId="47" xfId="52" applyNumberFormat="1" applyFont="1" applyFill="1" applyBorder="1" applyAlignment="1" applyProtection="1">
      <alignment horizontal="center" vertical="center"/>
      <protection hidden="1"/>
    </xf>
    <xf numFmtId="0" fontId="3" fillId="35" borderId="35" xfId="52" applyNumberFormat="1" applyFont="1" applyFill="1" applyBorder="1" applyAlignment="1" applyProtection="1">
      <alignment horizontal="center" vertical="center" wrapText="1"/>
      <protection hidden="1"/>
    </xf>
    <xf numFmtId="0" fontId="3" fillId="35" borderId="43" xfId="52" applyNumberFormat="1" applyFont="1" applyFill="1" applyBorder="1" applyAlignment="1" applyProtection="1">
      <alignment horizontal="center" vertical="center" wrapText="1"/>
      <protection hidden="1"/>
    </xf>
    <xf numFmtId="0" fontId="3" fillId="35" borderId="18" xfId="52" applyNumberFormat="1" applyFont="1" applyFill="1" applyBorder="1" applyAlignment="1" applyProtection="1">
      <alignment horizontal="center" vertical="center" wrapText="1"/>
      <protection hidden="1"/>
    </xf>
    <xf numFmtId="0" fontId="3" fillId="35" borderId="61" xfId="52" applyNumberFormat="1" applyFont="1" applyFill="1" applyBorder="1" applyAlignment="1" applyProtection="1">
      <alignment horizontal="center" vertical="center" wrapText="1"/>
      <protection hidden="1"/>
    </xf>
    <xf numFmtId="173" fontId="4" fillId="0" borderId="11" xfId="52" applyNumberFormat="1" applyFont="1" applyFill="1" applyBorder="1" applyAlignment="1" applyProtection="1">
      <alignment horizontal="justify" vertical="center" wrapText="1"/>
      <protection hidden="1"/>
    </xf>
    <xf numFmtId="173" fontId="4" fillId="0" borderId="12" xfId="52" applyNumberFormat="1" applyFont="1" applyFill="1" applyBorder="1" applyAlignment="1" applyProtection="1">
      <alignment horizontal="justify" vertical="center" wrapText="1"/>
      <protection hidden="1"/>
    </xf>
    <xf numFmtId="172" fontId="4" fillId="35" borderId="11" xfId="52" applyNumberFormat="1" applyFont="1" applyFill="1" applyBorder="1" applyAlignment="1" applyProtection="1">
      <alignment horizontal="justify" vertical="center" wrapText="1"/>
      <protection hidden="1"/>
    </xf>
    <xf numFmtId="172" fontId="4" fillId="35" borderId="12" xfId="52" applyNumberFormat="1" applyFont="1" applyFill="1" applyBorder="1" applyAlignment="1" applyProtection="1">
      <alignment horizontal="justify" vertical="center" wrapText="1"/>
      <protection hidden="1"/>
    </xf>
    <xf numFmtId="174" fontId="4" fillId="35" borderId="18" xfId="52" applyNumberFormat="1" applyFont="1" applyFill="1" applyBorder="1" applyAlignment="1" applyProtection="1">
      <alignment horizontal="justify" vertical="center" wrapText="1"/>
      <protection hidden="1"/>
    </xf>
    <xf numFmtId="174" fontId="4" fillId="35" borderId="19" xfId="52" applyNumberFormat="1" applyFont="1" applyFill="1" applyBorder="1" applyAlignment="1" applyProtection="1">
      <alignment horizontal="justify" vertical="center" wrapText="1"/>
      <protection hidden="1"/>
    </xf>
    <xf numFmtId="174" fontId="4" fillId="35" borderId="11" xfId="52" applyNumberFormat="1" applyFont="1" applyFill="1" applyBorder="1" applyAlignment="1" applyProtection="1">
      <alignment horizontal="justify" vertical="center" wrapText="1"/>
      <protection hidden="1"/>
    </xf>
    <xf numFmtId="174" fontId="4" fillId="35" borderId="12" xfId="52" applyNumberFormat="1" applyFont="1" applyFill="1" applyBorder="1" applyAlignment="1" applyProtection="1">
      <alignment horizontal="justify" vertical="center" wrapText="1"/>
      <protection hidden="1"/>
    </xf>
    <xf numFmtId="174" fontId="3" fillId="0" borderId="11" xfId="52" applyNumberFormat="1" applyFont="1" applyFill="1" applyBorder="1" applyAlignment="1" applyProtection="1">
      <alignment horizontal="justify" vertical="center" wrapText="1"/>
      <protection hidden="1"/>
    </xf>
    <xf numFmtId="174" fontId="3" fillId="0" borderId="12" xfId="52" applyNumberFormat="1" applyFont="1" applyFill="1" applyBorder="1" applyAlignment="1" applyProtection="1">
      <alignment horizontal="justify" vertical="center" wrapText="1"/>
      <protection hidden="1"/>
    </xf>
    <xf numFmtId="0" fontId="3" fillId="0" borderId="0" xfId="52" applyNumberFormat="1" applyFont="1" applyFill="1" applyAlignment="1" applyProtection="1">
      <alignment horizontal="center" wrapText="1"/>
      <protection hidden="1"/>
    </xf>
    <xf numFmtId="0" fontId="4" fillId="0" borderId="39" xfId="52" applyFont="1" applyBorder="1" applyAlignment="1">
      <alignment horizontal="center"/>
      <protection/>
    </xf>
    <xf numFmtId="0" fontId="4" fillId="0" borderId="34" xfId="52" applyFont="1" applyBorder="1" applyAlignment="1">
      <alignment horizontal="center"/>
      <protection/>
    </xf>
    <xf numFmtId="0" fontId="4" fillId="0" borderId="42" xfId="52" applyFont="1" applyBorder="1" applyAlignment="1">
      <alignment horizontal="center"/>
      <protection/>
    </xf>
    <xf numFmtId="0" fontId="3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33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3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59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6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47" xfId="52" applyNumberFormat="1" applyFont="1" applyFill="1" applyBorder="1" applyAlignment="1" applyProtection="1">
      <alignment horizontal="center" vertical="center" wrapText="1"/>
      <protection hidden="1"/>
    </xf>
    <xf numFmtId="174" fontId="3" fillId="0" borderId="13" xfId="52" applyNumberFormat="1" applyFont="1" applyFill="1" applyBorder="1" applyAlignment="1" applyProtection="1">
      <alignment horizontal="justify" vertical="center" wrapText="1"/>
      <protection hidden="1"/>
    </xf>
    <xf numFmtId="174" fontId="3" fillId="0" borderId="14" xfId="52" applyNumberFormat="1" applyFont="1" applyFill="1" applyBorder="1" applyAlignment="1" applyProtection="1">
      <alignment horizontal="justify" vertical="center" wrapText="1"/>
      <protection hidden="1"/>
    </xf>
    <xf numFmtId="0" fontId="3" fillId="35" borderId="35" xfId="52" applyNumberFormat="1" applyFont="1" applyFill="1" applyBorder="1" applyAlignment="1" applyProtection="1">
      <alignment horizontal="center" vertical="center" wrapText="1"/>
      <protection hidden="1"/>
    </xf>
    <xf numFmtId="0" fontId="3" fillId="35" borderId="43" xfId="52" applyNumberFormat="1" applyFont="1" applyFill="1" applyBorder="1" applyAlignment="1" applyProtection="1">
      <alignment horizontal="center" vertical="center" wrapText="1"/>
      <protection hidden="1"/>
    </xf>
    <xf numFmtId="0" fontId="3" fillId="35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35" borderId="24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39" xfId="52" applyNumberFormat="1" applyFont="1" applyFill="1" applyBorder="1" applyAlignment="1" applyProtection="1">
      <alignment horizontal="center" vertical="center"/>
      <protection hidden="1"/>
    </xf>
    <xf numFmtId="0" fontId="3" fillId="0" borderId="34" xfId="52" applyNumberFormat="1" applyFont="1" applyFill="1" applyBorder="1" applyAlignment="1" applyProtection="1">
      <alignment horizontal="center" vertical="center"/>
      <protection hidden="1"/>
    </xf>
    <xf numFmtId="0" fontId="3" fillId="0" borderId="42" xfId="52" applyNumberFormat="1" applyFont="1" applyFill="1" applyBorder="1" applyAlignment="1" applyProtection="1">
      <alignment horizontal="center" vertical="center"/>
      <protection hidden="1"/>
    </xf>
    <xf numFmtId="0" fontId="3" fillId="0" borderId="23" xfId="52" applyNumberFormat="1" applyFont="1" applyFill="1" applyBorder="1" applyAlignment="1" applyProtection="1">
      <alignment horizontal="center" vertical="center"/>
      <protection hidden="1"/>
    </xf>
    <xf numFmtId="0" fontId="3" fillId="0" borderId="33" xfId="52" applyNumberFormat="1" applyFont="1" applyFill="1" applyBorder="1" applyAlignment="1" applyProtection="1">
      <alignment horizontal="center" vertical="center"/>
      <protection hidden="1"/>
    </xf>
    <xf numFmtId="0" fontId="4" fillId="0" borderId="34" xfId="52" applyNumberFormat="1" applyFont="1" applyFill="1" applyBorder="1" applyAlignment="1" applyProtection="1">
      <alignment horizontal="center" vertical="center"/>
      <protection hidden="1"/>
    </xf>
    <xf numFmtId="0" fontId="4" fillId="0" borderId="11" xfId="52" applyNumberFormat="1" applyFont="1" applyFill="1" applyBorder="1" applyAlignment="1" applyProtection="1">
      <alignment horizontal="center" vertical="center"/>
      <protection hidden="1"/>
    </xf>
    <xf numFmtId="0" fontId="4" fillId="0" borderId="12" xfId="52" applyNumberFormat="1" applyFont="1" applyFill="1" applyBorder="1" applyAlignment="1" applyProtection="1">
      <alignment horizontal="center" vertical="center"/>
      <protection hidden="1"/>
    </xf>
    <xf numFmtId="2" fontId="4" fillId="0" borderId="34" xfId="52" applyNumberFormat="1" applyFont="1" applyFill="1" applyBorder="1" applyAlignment="1" applyProtection="1">
      <alignment horizontal="center" vertical="center"/>
      <protection hidden="1"/>
    </xf>
    <xf numFmtId="2" fontId="4" fillId="0" borderId="11" xfId="52" applyNumberFormat="1" applyFont="1" applyFill="1" applyBorder="1" applyAlignment="1" applyProtection="1">
      <alignment horizontal="center" vertical="center"/>
      <protection hidden="1"/>
    </xf>
    <xf numFmtId="2" fontId="4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3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44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62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54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55" xfId="52" applyNumberFormat="1" applyFont="1" applyFill="1" applyBorder="1" applyAlignment="1" applyProtection="1">
      <alignment horizontal="center" vertical="center" wrapText="1"/>
      <protection hidden="1"/>
    </xf>
    <xf numFmtId="49" fontId="21" fillId="0" borderId="34" xfId="0" applyNumberFormat="1" applyFont="1" applyFill="1" applyBorder="1" applyAlignment="1">
      <alignment horizontal="center" wrapText="1"/>
    </xf>
    <xf numFmtId="174" fontId="21" fillId="0" borderId="12" xfId="52" applyNumberFormat="1" applyFont="1" applyFill="1" applyBorder="1" applyAlignment="1" applyProtection="1">
      <alignment horizontal="justify" vertical="center" wrapText="1"/>
      <protection hidden="1"/>
    </xf>
    <xf numFmtId="174" fontId="21" fillId="38" borderId="11" xfId="52" applyNumberFormat="1" applyFont="1" applyFill="1" applyBorder="1" applyAlignment="1" applyProtection="1">
      <alignment horizontal="center" wrapText="1"/>
      <protection hidden="1"/>
    </xf>
    <xf numFmtId="174" fontId="21" fillId="38" borderId="36" xfId="52" applyNumberFormat="1" applyFont="1" applyFill="1" applyBorder="1" applyAlignment="1" applyProtection="1">
      <alignment horizontal="center" wrapText="1"/>
      <protection hidden="1"/>
    </xf>
    <xf numFmtId="0" fontId="3" fillId="38" borderId="0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42" xfId="0" applyFont="1" applyFill="1" applyBorder="1" applyAlignment="1">
      <alignment horizontal="center" vertical="center" wrapText="1"/>
    </xf>
    <xf numFmtId="0" fontId="6" fillId="38" borderId="23" xfId="0" applyFont="1" applyFill="1" applyBorder="1" applyAlignment="1">
      <alignment horizontal="center" vertical="center" wrapText="1"/>
    </xf>
    <xf numFmtId="0" fontId="6" fillId="38" borderId="24" xfId="0" applyFont="1" applyFill="1" applyBorder="1" applyAlignment="1">
      <alignment horizontal="center" vertical="center" wrapText="1"/>
    </xf>
    <xf numFmtId="0" fontId="6" fillId="38" borderId="33" xfId="0" applyFont="1" applyFill="1" applyBorder="1" applyAlignment="1">
      <alignment horizontal="center" vertical="center" wrapText="1"/>
    </xf>
    <xf numFmtId="0" fontId="6" fillId="38" borderId="37" xfId="0" applyFont="1" applyFill="1" applyBorder="1" applyAlignment="1">
      <alignment horizontal="center" vertical="center" wrapText="1"/>
    </xf>
    <xf numFmtId="0" fontId="21" fillId="38" borderId="0" xfId="0" applyFont="1" applyFill="1" applyBorder="1" applyAlignment="1">
      <alignment horizontal="right"/>
    </xf>
    <xf numFmtId="0" fontId="21" fillId="38" borderId="0" xfId="52" applyNumberFormat="1" applyFont="1" applyFill="1" applyAlignment="1" applyProtection="1">
      <alignment horizontal="right" vertical="center"/>
      <protection hidden="1"/>
    </xf>
    <xf numFmtId="0" fontId="21" fillId="38" borderId="0" xfId="0" applyFont="1" applyFill="1" applyBorder="1" applyAlignment="1">
      <alignment horizontal="right" wrapText="1"/>
    </xf>
    <xf numFmtId="0" fontId="0" fillId="38" borderId="0" xfId="0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Tmp2" xfId="53"/>
    <cellStyle name="Обычный_Tmp4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-29-12%20&#1089;%20&#1090;&#1072;&#1073;&#1083;&#1080;&#1094;&#1077;&#1081;%20&#1087;&#1086;&#1087;&#1088;&#1072;&#1074;&#1086;&#1082;%20&#1087;&#1086;&#1087;&#1088;&#1072;&#1074;&#1082;&#1072;%20&#1059;&#1052;&#1055;%20&#1043;&#1086;&#1088;&#1080;&#1079;&#1086;&#1085;&#1090;\2009-12-13%20&#1055;&#1088;&#1080;&#1083;&#1086;&#1078;&#1077;&#1085;&#1080;&#1077;%202%20(5)%20(&#1048;&#1089;&#1090;&#1086;&#1095;&#1085;&#1080;&#1082;&#1080;%20&#1092;&#1080;&#1085;&#1072;&#1085;&#1089;&#1080;&#1088;&#1086;&#1074;&#1072;&#1085;&#1080;&#1103;%20&#1076;&#1077;&#1092;&#1080;&#1094;&#1080;&#1090;&#1072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09-29-12%20&#1089;%20&#1090;&#1072;&#1073;&#1083;&#1080;&#1094;&#1077;&#1081;%20&#1087;&#1086;&#1087;&#1088;&#1072;&#1074;&#1086;&#1082;%20&#1087;&#1086;&#1087;&#1088;&#1072;&#1074;&#1082;&#1072;%20&#1059;&#1052;&#1055;%20&#1043;&#1086;&#1088;&#1080;&#1079;&#1086;&#1085;&#1090;\2009-12-13%20&#1055;&#1088;&#1080;&#1083;&#1086;&#1078;&#1077;&#1085;&#1080;&#1077;%203%20(6)%20&#1092;&#1091;&#1085;&#1082;&#1094;&#1080;&#1086;&#1085;.&#1089;&#1090;&#1088;&#1091;&#1082;&#1090;&#1091;&#1088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лижение 2"/>
    </sheetNames>
    <sheetDataSet>
      <sheetData sheetId="0">
        <row r="21">
          <cell r="C21">
            <v>264229.91008999944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3"/>
      <sheetName val="сравнительная"/>
    </sheetNames>
    <sheetDataSet>
      <sheetData sheetId="0">
        <row r="56">
          <cell r="K56">
            <v>7353834.019760001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tabSelected="1" view="pageBreakPreview" zoomScale="75" zoomScaleSheetLayoutView="75" zoomScalePageLayoutView="0" workbookViewId="0" topLeftCell="A1">
      <selection activeCell="E6" sqref="E6"/>
    </sheetView>
  </sheetViews>
  <sheetFormatPr defaultColWidth="9.140625" defaultRowHeight="12.75"/>
  <cols>
    <col min="1" max="1" width="24.28125" style="7" customWidth="1"/>
    <col min="2" max="2" width="82.7109375" style="7" customWidth="1"/>
    <col min="3" max="3" width="18.28125" style="7" hidden="1" customWidth="1"/>
    <col min="4" max="4" width="21.28125" style="7" hidden="1" customWidth="1"/>
    <col min="5" max="5" width="19.140625" style="7" customWidth="1"/>
    <col min="6" max="6" width="17.421875" style="7" hidden="1" customWidth="1"/>
    <col min="7" max="7" width="26.28125" style="7" customWidth="1"/>
    <col min="8" max="8" width="20.00390625" style="7" bestFit="1" customWidth="1"/>
    <col min="9" max="16384" width="9.140625" style="7" customWidth="1"/>
  </cols>
  <sheetData>
    <row r="1" spans="2:5" ht="15.75">
      <c r="B1" s="56"/>
      <c r="C1" s="56"/>
      <c r="D1" s="56"/>
      <c r="E1" s="57" t="s">
        <v>127</v>
      </c>
    </row>
    <row r="2" spans="2:5" ht="15.75">
      <c r="B2" s="56"/>
      <c r="C2" s="56"/>
      <c r="D2" s="56"/>
      <c r="E2" s="57" t="s">
        <v>135</v>
      </c>
    </row>
    <row r="3" spans="2:5" ht="15.75">
      <c r="B3" s="56"/>
      <c r="C3" s="56"/>
      <c r="D3" s="56"/>
      <c r="E3" s="57" t="s">
        <v>134</v>
      </c>
    </row>
    <row r="4" spans="2:5" ht="15.75">
      <c r="B4" s="58"/>
      <c r="C4" s="58"/>
      <c r="D4" s="58"/>
      <c r="E4" s="57" t="s">
        <v>795</v>
      </c>
    </row>
    <row r="5" spans="2:5" ht="15.75">
      <c r="B5" s="59"/>
      <c r="C5" s="59"/>
      <c r="D5" s="59"/>
      <c r="E5" s="57"/>
    </row>
    <row r="6" spans="2:6" ht="15.75">
      <c r="B6" s="59"/>
      <c r="C6" s="59"/>
      <c r="D6" s="59"/>
      <c r="E6" s="57" t="s">
        <v>132</v>
      </c>
      <c r="F6" s="8"/>
    </row>
    <row r="7" spans="2:6" ht="15.75">
      <c r="B7" s="59"/>
      <c r="C7" s="59"/>
      <c r="D7" s="59"/>
      <c r="E7" s="57" t="s">
        <v>254</v>
      </c>
      <c r="F7" s="8"/>
    </row>
    <row r="8" spans="2:6" ht="15.75">
      <c r="B8" s="59"/>
      <c r="C8" s="59"/>
      <c r="D8" s="59"/>
      <c r="E8" s="57" t="s">
        <v>133</v>
      </c>
      <c r="F8" s="1"/>
    </row>
    <row r="9" spans="2:6" ht="15.75">
      <c r="B9" s="59"/>
      <c r="C9" s="59"/>
      <c r="D9" s="59"/>
      <c r="E9" s="60" t="s">
        <v>131</v>
      </c>
      <c r="F9" s="1"/>
    </row>
    <row r="10" spans="1:7" ht="19.5" customHeight="1">
      <c r="A10" s="6"/>
      <c r="B10" s="424"/>
      <c r="C10" s="424"/>
      <c r="D10" s="424"/>
      <c r="E10" s="424"/>
      <c r="F10" s="9"/>
      <c r="G10" s="10"/>
    </row>
    <row r="11" spans="1:7" ht="14.25" customHeight="1">
      <c r="A11" s="6"/>
      <c r="B11" s="1"/>
      <c r="C11" s="2"/>
      <c r="D11" s="2"/>
      <c r="E11" s="1"/>
      <c r="F11" s="9"/>
      <c r="G11" s="10"/>
    </row>
    <row r="12" spans="1:7" ht="16.5" customHeight="1">
      <c r="A12" s="6"/>
      <c r="B12" s="1"/>
      <c r="C12" s="2"/>
      <c r="D12" s="2"/>
      <c r="E12" s="1"/>
      <c r="F12" s="9"/>
      <c r="G12" s="10"/>
    </row>
    <row r="13" spans="1:7" ht="17.25" customHeight="1">
      <c r="A13" s="6"/>
      <c r="B13" s="1"/>
      <c r="C13" s="2"/>
      <c r="D13" s="2"/>
      <c r="E13" s="1"/>
      <c r="F13" s="9"/>
      <c r="G13" s="10"/>
    </row>
    <row r="14" spans="1:14" ht="19.5" customHeight="1">
      <c r="A14" s="6"/>
      <c r="B14" s="22" t="s">
        <v>129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7" ht="13.5" customHeight="1">
      <c r="A15" s="11"/>
      <c r="B15" s="8"/>
      <c r="C15" s="8"/>
      <c r="D15" s="8"/>
      <c r="E15" s="20" t="s">
        <v>128</v>
      </c>
      <c r="F15" s="11"/>
      <c r="G15" s="10"/>
    </row>
    <row r="16" spans="1:6" s="54" customFormat="1" ht="14.25" customHeight="1">
      <c r="A16" s="427" t="s">
        <v>113</v>
      </c>
      <c r="B16" s="429" t="s">
        <v>76</v>
      </c>
      <c r="C16" s="431" t="s">
        <v>122</v>
      </c>
      <c r="D16" s="53" t="s">
        <v>123</v>
      </c>
      <c r="E16" s="425" t="s">
        <v>130</v>
      </c>
      <c r="F16" s="422" t="s">
        <v>123</v>
      </c>
    </row>
    <row r="17" spans="1:6" s="54" customFormat="1" ht="26.25" customHeight="1">
      <c r="A17" s="428"/>
      <c r="B17" s="430"/>
      <c r="C17" s="432"/>
      <c r="D17" s="55"/>
      <c r="E17" s="426"/>
      <c r="F17" s="423"/>
    </row>
    <row r="18" spans="1:6" ht="15" customHeight="1">
      <c r="A18" s="49">
        <v>1</v>
      </c>
      <c r="B18" s="50">
        <v>2</v>
      </c>
      <c r="C18" s="51"/>
      <c r="D18" s="51"/>
      <c r="E18" s="52">
        <v>3</v>
      </c>
      <c r="F18" s="23"/>
    </row>
    <row r="19" spans="1:7" ht="15.75">
      <c r="A19" s="35" t="s">
        <v>0</v>
      </c>
      <c r="B19" s="171" t="s">
        <v>33</v>
      </c>
      <c r="C19" s="33">
        <f>C20+C23+C27+C31+C36+C37+C50+C52+C54+C59+C70</f>
        <v>3317908</v>
      </c>
      <c r="D19" s="33">
        <f>D20+D23+D27+D31+D36+D37+D50+D52+D54+D59+D70</f>
        <v>58920.73777000005</v>
      </c>
      <c r="E19" s="34">
        <f>E20+E23+E27+E31+E36+E37+E50+E52+E54+E59+E70</f>
        <v>3376828.73777</v>
      </c>
      <c r="F19" s="4">
        <f>F20+F23+F27+F31+F36+F37+F43+F45+F50+F52+F54+F59+F70</f>
        <v>79337.73777000007</v>
      </c>
      <c r="G19" s="14"/>
    </row>
    <row r="20" spans="1:6" ht="15.75">
      <c r="A20" s="36" t="s">
        <v>1</v>
      </c>
      <c r="B20" s="172" t="s">
        <v>39</v>
      </c>
      <c r="C20" s="24">
        <f>C21+C22</f>
        <v>2378951.8</v>
      </c>
      <c r="D20" s="24">
        <f>D21+D22</f>
        <v>-48164.68109999996</v>
      </c>
      <c r="E20" s="25">
        <f>E21+E22</f>
        <v>2330787.1188999997</v>
      </c>
      <c r="F20" s="4">
        <f>F21+F22</f>
        <v>-48164.68109999996</v>
      </c>
    </row>
    <row r="21" spans="1:6" ht="15.75">
      <c r="A21" s="37" t="s">
        <v>77</v>
      </c>
      <c r="B21" s="173" t="s">
        <v>44</v>
      </c>
      <c r="C21" s="26">
        <f>187236.3-11403.8</f>
        <v>175832.5</v>
      </c>
      <c r="D21" s="26">
        <f>E21-C21</f>
        <v>-21019.665999999997</v>
      </c>
      <c r="E21" s="27">
        <f>175832.5+611.834-21631.5</f>
        <v>154812.834</v>
      </c>
      <c r="F21" s="3">
        <f aca="true" t="shared" si="0" ref="F21:F30">E21-C21</f>
        <v>-21019.665999999997</v>
      </c>
    </row>
    <row r="22" spans="1:6" ht="15.75">
      <c r="A22" s="37" t="s">
        <v>78</v>
      </c>
      <c r="B22" s="173" t="s">
        <v>45</v>
      </c>
      <c r="C22" s="26">
        <f>2191715.5+11403.8</f>
        <v>2203119.3</v>
      </c>
      <c r="D22" s="26">
        <f>E22-C22</f>
        <v>-27145.01509999996</v>
      </c>
      <c r="E22" s="28">
        <f>2203119.3-42346.1847+15201.1696</f>
        <v>2175974.2849</v>
      </c>
      <c r="F22" s="3">
        <f t="shared" si="0"/>
        <v>-27145.01509999996</v>
      </c>
    </row>
    <row r="23" spans="1:7" ht="15.75">
      <c r="A23" s="36" t="s">
        <v>2</v>
      </c>
      <c r="B23" s="172" t="s">
        <v>42</v>
      </c>
      <c r="C23" s="24">
        <f>C24+C25+C26</f>
        <v>300295.1</v>
      </c>
      <c r="D23" s="24">
        <f>D24+D25+D26</f>
        <v>1873.1000000000058</v>
      </c>
      <c r="E23" s="25">
        <f>E24+E25+E26</f>
        <v>302168.2</v>
      </c>
      <c r="F23" s="3">
        <f t="shared" si="0"/>
        <v>1873.100000000035</v>
      </c>
      <c r="G23" s="14"/>
    </row>
    <row r="24" spans="1:6" ht="15.75" customHeight="1">
      <c r="A24" s="37" t="s">
        <v>79</v>
      </c>
      <c r="B24" s="173" t="s">
        <v>58</v>
      </c>
      <c r="C24" s="26">
        <v>69541.2</v>
      </c>
      <c r="D24" s="26">
        <f>E24-C24</f>
        <v>0</v>
      </c>
      <c r="E24" s="28">
        <v>69541.2</v>
      </c>
      <c r="F24" s="3">
        <f t="shared" si="0"/>
        <v>0</v>
      </c>
    </row>
    <row r="25" spans="1:6" ht="15.75">
      <c r="A25" s="37" t="s">
        <v>80</v>
      </c>
      <c r="B25" s="173" t="s">
        <v>54</v>
      </c>
      <c r="C25" s="26">
        <v>226253.9</v>
      </c>
      <c r="D25" s="26">
        <f>E25-C25</f>
        <v>908.1000000000058</v>
      </c>
      <c r="E25" s="28">
        <v>227162</v>
      </c>
      <c r="F25" s="3">
        <f t="shared" si="0"/>
        <v>908.1000000000058</v>
      </c>
    </row>
    <row r="26" spans="1:6" ht="15.75">
      <c r="A26" s="37" t="s">
        <v>81</v>
      </c>
      <c r="B26" s="173" t="s">
        <v>47</v>
      </c>
      <c r="C26" s="26">
        <v>4500</v>
      </c>
      <c r="D26" s="26">
        <v>965</v>
      </c>
      <c r="E26" s="27">
        <v>5465</v>
      </c>
      <c r="F26" s="12">
        <f t="shared" si="0"/>
        <v>965</v>
      </c>
    </row>
    <row r="27" spans="1:6" ht="15.75">
      <c r="A27" s="36" t="s">
        <v>3</v>
      </c>
      <c r="B27" s="172" t="s">
        <v>36</v>
      </c>
      <c r="C27" s="24">
        <f>C28+C29+C30</f>
        <v>158409.2</v>
      </c>
      <c r="D27" s="24">
        <f>D28+D29+D30</f>
        <v>1881.2999999999993</v>
      </c>
      <c r="E27" s="25">
        <f>E28+E29+E30</f>
        <v>160290.5</v>
      </c>
      <c r="F27" s="3">
        <f t="shared" si="0"/>
        <v>1881.2999999999884</v>
      </c>
    </row>
    <row r="28" spans="1:7" ht="15.75">
      <c r="A28" s="37" t="s">
        <v>82</v>
      </c>
      <c r="B28" s="173" t="s">
        <v>48</v>
      </c>
      <c r="C28" s="26">
        <v>23318.7</v>
      </c>
      <c r="D28" s="26">
        <f>E28-C28</f>
        <v>1881.2999999999993</v>
      </c>
      <c r="E28" s="28">
        <v>25200</v>
      </c>
      <c r="F28" s="3">
        <f t="shared" si="0"/>
        <v>1881.2999999999993</v>
      </c>
      <c r="G28" s="14"/>
    </row>
    <row r="29" spans="1:7" ht="15.75">
      <c r="A29" s="37" t="s">
        <v>83</v>
      </c>
      <c r="B29" s="173" t="s">
        <v>46</v>
      </c>
      <c r="C29" s="26">
        <v>63353.3</v>
      </c>
      <c r="D29" s="26">
        <f>E29-C29</f>
        <v>0</v>
      </c>
      <c r="E29" s="28">
        <v>63353.3</v>
      </c>
      <c r="F29" s="3">
        <f t="shared" si="0"/>
        <v>0</v>
      </c>
      <c r="G29" s="14"/>
    </row>
    <row r="30" spans="1:6" ht="15.75">
      <c r="A30" s="37" t="s">
        <v>84</v>
      </c>
      <c r="B30" s="173" t="s">
        <v>35</v>
      </c>
      <c r="C30" s="26">
        <v>71737.2</v>
      </c>
      <c r="D30" s="29"/>
      <c r="E30" s="28">
        <v>71737.2</v>
      </c>
      <c r="F30" s="3">
        <f t="shared" si="0"/>
        <v>0</v>
      </c>
    </row>
    <row r="31" spans="1:6" ht="15.75">
      <c r="A31" s="36" t="s">
        <v>4</v>
      </c>
      <c r="B31" s="172" t="s">
        <v>37</v>
      </c>
      <c r="C31" s="24">
        <f>C32+C33</f>
        <v>33518</v>
      </c>
      <c r="D31" s="24">
        <f>D32+D33</f>
        <v>0</v>
      </c>
      <c r="E31" s="25">
        <f>E32+E33</f>
        <v>33518</v>
      </c>
      <c r="F31" s="4">
        <f>F32+F33</f>
        <v>0</v>
      </c>
    </row>
    <row r="32" spans="1:7" ht="31.5">
      <c r="A32" s="37" t="s">
        <v>85</v>
      </c>
      <c r="B32" s="173" t="s">
        <v>136</v>
      </c>
      <c r="C32" s="26">
        <v>16268</v>
      </c>
      <c r="D32" s="26"/>
      <c r="E32" s="28">
        <v>16268</v>
      </c>
      <c r="F32" s="3">
        <f>E32-C32</f>
        <v>0</v>
      </c>
      <c r="G32" s="14"/>
    </row>
    <row r="33" spans="1:7" ht="34.5" customHeight="1">
      <c r="A33" s="37" t="s">
        <v>86</v>
      </c>
      <c r="B33" s="173" t="s">
        <v>66</v>
      </c>
      <c r="C33" s="26">
        <v>17250</v>
      </c>
      <c r="D33" s="26"/>
      <c r="E33" s="28">
        <v>17250</v>
      </c>
      <c r="F33" s="3">
        <f>E33-C33</f>
        <v>0</v>
      </c>
      <c r="G33" s="18"/>
    </row>
    <row r="34" spans="1:6" ht="82.5" customHeight="1">
      <c r="A34" s="37" t="s">
        <v>5</v>
      </c>
      <c r="B34" s="173" t="s">
        <v>73</v>
      </c>
      <c r="C34" s="26">
        <v>17000</v>
      </c>
      <c r="D34" s="26"/>
      <c r="E34" s="28">
        <v>17000</v>
      </c>
      <c r="F34" s="3">
        <f>E34-C34</f>
        <v>0</v>
      </c>
    </row>
    <row r="35" spans="1:6" ht="31.5">
      <c r="A35" s="37" t="s">
        <v>6</v>
      </c>
      <c r="B35" s="173" t="s">
        <v>61</v>
      </c>
      <c r="C35" s="26">
        <v>250</v>
      </c>
      <c r="D35" s="26"/>
      <c r="E35" s="28">
        <v>250</v>
      </c>
      <c r="F35" s="3">
        <f>E35-C35</f>
        <v>0</v>
      </c>
    </row>
    <row r="36" spans="1:6" ht="36.75" customHeight="1">
      <c r="A36" s="38" t="s">
        <v>7</v>
      </c>
      <c r="B36" s="172" t="s">
        <v>62</v>
      </c>
      <c r="C36" s="24">
        <v>620</v>
      </c>
      <c r="D36" s="24"/>
      <c r="E36" s="25">
        <v>620</v>
      </c>
      <c r="F36" s="4">
        <v>620</v>
      </c>
    </row>
    <row r="37" spans="1:6" ht="34.5" customHeight="1">
      <c r="A37" s="38" t="s">
        <v>8</v>
      </c>
      <c r="B37" s="172" t="s">
        <v>64</v>
      </c>
      <c r="C37" s="24">
        <f>C38+C39+C43+C45</f>
        <v>206915.2</v>
      </c>
      <c r="D37" s="24">
        <f>D38+D39+D43+D45</f>
        <v>19797</v>
      </c>
      <c r="E37" s="25">
        <f>E38+E39+E43+E45</f>
        <v>226712.2</v>
      </c>
      <c r="F37" s="4">
        <f>F38+F39+F43+F45</f>
        <v>19797</v>
      </c>
    </row>
    <row r="38" spans="1:6" ht="48.75" customHeight="1">
      <c r="A38" s="39" t="s">
        <v>87</v>
      </c>
      <c r="B38" s="173" t="s">
        <v>88</v>
      </c>
      <c r="C38" s="26">
        <v>22719</v>
      </c>
      <c r="D38" s="26">
        <v>0</v>
      </c>
      <c r="E38" s="28">
        <v>22719</v>
      </c>
      <c r="F38" s="3">
        <f>E38-C38</f>
        <v>0</v>
      </c>
    </row>
    <row r="39" spans="1:6" ht="35.25" customHeight="1">
      <c r="A39" s="38" t="s">
        <v>9</v>
      </c>
      <c r="B39" s="174" t="s">
        <v>118</v>
      </c>
      <c r="C39" s="24">
        <f>C40+C41+C42</f>
        <v>100271.2</v>
      </c>
      <c r="D39" s="24">
        <f>D40+D41+D42</f>
        <v>0</v>
      </c>
      <c r="E39" s="25">
        <f>E40+E41+E42</f>
        <v>100271.2</v>
      </c>
      <c r="F39" s="4">
        <f>F40+F41+F42</f>
        <v>0</v>
      </c>
    </row>
    <row r="40" spans="1:6" ht="63" customHeight="1">
      <c r="A40" s="40" t="s">
        <v>10</v>
      </c>
      <c r="B40" s="173" t="s">
        <v>72</v>
      </c>
      <c r="C40" s="26">
        <v>94860</v>
      </c>
      <c r="D40" s="26"/>
      <c r="E40" s="28">
        <v>94860</v>
      </c>
      <c r="F40" s="3">
        <f aca="true" t="shared" si="1" ref="F40:F53">E40-C40</f>
        <v>0</v>
      </c>
    </row>
    <row r="41" spans="1:6" ht="82.5" customHeight="1">
      <c r="A41" s="40" t="s">
        <v>11</v>
      </c>
      <c r="B41" s="173" t="s">
        <v>74</v>
      </c>
      <c r="C41" s="26">
        <v>5400</v>
      </c>
      <c r="D41" s="26"/>
      <c r="E41" s="28">
        <v>5400</v>
      </c>
      <c r="F41" s="3">
        <f t="shared" si="1"/>
        <v>0</v>
      </c>
    </row>
    <row r="42" spans="1:6" ht="50.25" customHeight="1">
      <c r="A42" s="40" t="s">
        <v>12</v>
      </c>
      <c r="B42" s="173" t="s">
        <v>71</v>
      </c>
      <c r="C42" s="26">
        <v>11.2</v>
      </c>
      <c r="D42" s="26"/>
      <c r="E42" s="28">
        <v>11.2</v>
      </c>
      <c r="F42" s="3">
        <f t="shared" si="1"/>
        <v>0</v>
      </c>
    </row>
    <row r="43" spans="1:6" ht="39" customHeight="1">
      <c r="A43" s="38" t="s">
        <v>13</v>
      </c>
      <c r="B43" s="172" t="s">
        <v>117</v>
      </c>
      <c r="C43" s="24">
        <f>C44</f>
        <v>725</v>
      </c>
      <c r="D43" s="24">
        <f>D44</f>
        <v>0</v>
      </c>
      <c r="E43" s="25">
        <f>E44</f>
        <v>725</v>
      </c>
      <c r="F43" s="3">
        <f t="shared" si="1"/>
        <v>0</v>
      </c>
    </row>
    <row r="44" spans="1:6" ht="51.75" customHeight="1">
      <c r="A44" s="38" t="s">
        <v>14</v>
      </c>
      <c r="B44" s="173" t="s">
        <v>69</v>
      </c>
      <c r="C44" s="26">
        <v>725</v>
      </c>
      <c r="D44" s="26"/>
      <c r="E44" s="28">
        <v>725</v>
      </c>
      <c r="F44" s="3">
        <f t="shared" si="1"/>
        <v>0</v>
      </c>
    </row>
    <row r="45" spans="1:6" ht="105" customHeight="1">
      <c r="A45" s="38" t="s">
        <v>15</v>
      </c>
      <c r="B45" s="172" t="s">
        <v>119</v>
      </c>
      <c r="C45" s="24">
        <f>C46+C47+C48+C49</f>
        <v>83200</v>
      </c>
      <c r="D45" s="24">
        <f>D46+D47+D48+D49</f>
        <v>19797</v>
      </c>
      <c r="E45" s="25">
        <f>E46+E47+E48+E49</f>
        <v>102997</v>
      </c>
      <c r="F45" s="3">
        <f t="shared" si="1"/>
        <v>19797</v>
      </c>
    </row>
    <row r="46" spans="1:6" ht="64.5" customHeight="1">
      <c r="A46" s="40" t="s">
        <v>16</v>
      </c>
      <c r="B46" s="173" t="s">
        <v>137</v>
      </c>
      <c r="C46" s="26">
        <v>45000</v>
      </c>
      <c r="D46" s="26"/>
      <c r="E46" s="28">
        <v>45000</v>
      </c>
      <c r="F46" s="3">
        <f t="shared" si="1"/>
        <v>0</v>
      </c>
    </row>
    <row r="47" spans="1:6" ht="82.5" customHeight="1">
      <c r="A47" s="40" t="s">
        <v>17</v>
      </c>
      <c r="B47" s="173" t="s">
        <v>75</v>
      </c>
      <c r="C47" s="26">
        <v>3200</v>
      </c>
      <c r="D47" s="26"/>
      <c r="E47" s="28">
        <v>3200</v>
      </c>
      <c r="F47" s="3">
        <f t="shared" si="1"/>
        <v>0</v>
      </c>
    </row>
    <row r="48" spans="1:6" ht="85.5" customHeight="1">
      <c r="A48" s="40" t="s">
        <v>18</v>
      </c>
      <c r="B48" s="173" t="s">
        <v>138</v>
      </c>
      <c r="C48" s="26">
        <v>3000</v>
      </c>
      <c r="D48" s="26">
        <v>600</v>
      </c>
      <c r="E48" s="28">
        <f>C48+600</f>
        <v>3600</v>
      </c>
      <c r="F48" s="3">
        <f t="shared" si="1"/>
        <v>600</v>
      </c>
    </row>
    <row r="49" spans="1:6" ht="80.25" customHeight="1">
      <c r="A49" s="40" t="s">
        <v>19</v>
      </c>
      <c r="B49" s="173" t="s">
        <v>139</v>
      </c>
      <c r="C49" s="26">
        <v>32000</v>
      </c>
      <c r="D49" s="26">
        <v>19197</v>
      </c>
      <c r="E49" s="28">
        <f>C49+19197</f>
        <v>51197</v>
      </c>
      <c r="F49" s="3">
        <f t="shared" si="1"/>
        <v>19197</v>
      </c>
    </row>
    <row r="50" spans="1:6" ht="15.75">
      <c r="A50" s="36" t="s">
        <v>20</v>
      </c>
      <c r="B50" s="172" t="s">
        <v>50</v>
      </c>
      <c r="C50" s="24">
        <f>C51</f>
        <v>5057.4</v>
      </c>
      <c r="D50" s="24">
        <f>D51</f>
        <v>834.2000000000007</v>
      </c>
      <c r="E50" s="25">
        <f>E51</f>
        <v>5891.6</v>
      </c>
      <c r="F50" s="3">
        <f t="shared" si="1"/>
        <v>834.2000000000007</v>
      </c>
    </row>
    <row r="51" spans="1:6" ht="15.75">
      <c r="A51" s="37" t="s">
        <v>89</v>
      </c>
      <c r="B51" s="173" t="s">
        <v>51</v>
      </c>
      <c r="C51" s="26">
        <v>5057.4</v>
      </c>
      <c r="D51" s="26">
        <v>834.2000000000007</v>
      </c>
      <c r="E51" s="28">
        <v>5891.6</v>
      </c>
      <c r="F51" s="12">
        <f t="shared" si="1"/>
        <v>834.2000000000007</v>
      </c>
    </row>
    <row r="52" spans="1:6" ht="39" customHeight="1">
      <c r="A52" s="38" t="s">
        <v>21</v>
      </c>
      <c r="B52" s="172" t="s">
        <v>55</v>
      </c>
      <c r="C52" s="24">
        <f>C53</f>
        <v>1873.3</v>
      </c>
      <c r="D52" s="24">
        <f>D53</f>
        <v>46405.71887</v>
      </c>
      <c r="E52" s="25">
        <f>E53</f>
        <v>48279.01887</v>
      </c>
      <c r="F52" s="3">
        <f t="shared" si="1"/>
        <v>46405.71887</v>
      </c>
    </row>
    <row r="53" spans="1:6" ht="24.75" customHeight="1">
      <c r="A53" s="37" t="s">
        <v>90</v>
      </c>
      <c r="B53" s="173" t="s">
        <v>57</v>
      </c>
      <c r="C53" s="26">
        <v>1873.3</v>
      </c>
      <c r="D53" s="26">
        <v>46405.71887</v>
      </c>
      <c r="E53" s="28">
        <f>C53+46405.71887</f>
        <v>48279.01887</v>
      </c>
      <c r="F53" s="5">
        <f t="shared" si="1"/>
        <v>46405.71887</v>
      </c>
    </row>
    <row r="54" spans="1:6" ht="37.5" customHeight="1">
      <c r="A54" s="38" t="s">
        <v>22</v>
      </c>
      <c r="B54" s="172" t="s">
        <v>52</v>
      </c>
      <c r="C54" s="24">
        <f>C56+C57+C58+C55</f>
        <v>159357</v>
      </c>
      <c r="D54" s="24">
        <f>D56+D57+D58+D55</f>
        <v>35960.1</v>
      </c>
      <c r="E54" s="25">
        <f>E56+E57+E58+E55</f>
        <v>195317.1</v>
      </c>
      <c r="F54" s="4">
        <f>F56+F57+F58+F55</f>
        <v>35960.1</v>
      </c>
    </row>
    <row r="55" spans="1:7" ht="15" customHeight="1">
      <c r="A55" s="40" t="s">
        <v>125</v>
      </c>
      <c r="B55" s="173" t="s">
        <v>124</v>
      </c>
      <c r="C55" s="26">
        <v>0</v>
      </c>
      <c r="D55" s="26">
        <v>350.6</v>
      </c>
      <c r="E55" s="28">
        <v>350.6</v>
      </c>
      <c r="F55" s="12">
        <f>E55-C55</f>
        <v>350.6</v>
      </c>
      <c r="G55" s="14"/>
    </row>
    <row r="56" spans="1:6" ht="71.25" customHeight="1">
      <c r="A56" s="37" t="s">
        <v>91</v>
      </c>
      <c r="B56" s="175" t="s">
        <v>92</v>
      </c>
      <c r="C56" s="26">
        <v>132247</v>
      </c>
      <c r="D56" s="26"/>
      <c r="E56" s="28">
        <v>132247</v>
      </c>
      <c r="F56" s="3">
        <f>E56-C56</f>
        <v>0</v>
      </c>
    </row>
    <row r="57" spans="1:6" ht="44.25" customHeight="1">
      <c r="A57" s="37" t="s">
        <v>93</v>
      </c>
      <c r="B57" s="175" t="s">
        <v>94</v>
      </c>
      <c r="C57" s="30">
        <v>24000</v>
      </c>
      <c r="D57" s="30">
        <v>33590.5</v>
      </c>
      <c r="E57" s="31">
        <f>C57+33590.5</f>
        <v>57590.5</v>
      </c>
      <c r="F57" s="12">
        <f>E57-C57</f>
        <v>33590.5</v>
      </c>
    </row>
    <row r="58" spans="1:7" ht="57" customHeight="1">
      <c r="A58" s="41" t="s">
        <v>95</v>
      </c>
      <c r="B58" s="175" t="s">
        <v>96</v>
      </c>
      <c r="C58" s="30">
        <v>3110</v>
      </c>
      <c r="D58" s="30">
        <v>2019</v>
      </c>
      <c r="E58" s="31">
        <f>C58+2019</f>
        <v>5129</v>
      </c>
      <c r="F58" s="12">
        <f>E58-C58</f>
        <v>2019</v>
      </c>
      <c r="G58" s="14"/>
    </row>
    <row r="59" spans="1:6" ht="25.5" customHeight="1">
      <c r="A59" s="38" t="s">
        <v>23</v>
      </c>
      <c r="B59" s="172" t="s">
        <v>49</v>
      </c>
      <c r="C59" s="24">
        <f>C60+C61+C62+C63+C64+C65+C66+C67+C68+C69</f>
        <v>71663</v>
      </c>
      <c r="D59" s="24">
        <f>D60+D61+D62+D63+D64+D65+D66+D67+D68+D69</f>
        <v>334</v>
      </c>
      <c r="E59" s="32">
        <f>E60+E61+E62+E63+E64+E65+E66+E67+E68+E69</f>
        <v>71997</v>
      </c>
      <c r="F59" s="4">
        <f>F60+F61+F62+F63+F64+F65+F66+F67+F68+F69</f>
        <v>334</v>
      </c>
    </row>
    <row r="60" spans="1:6" ht="28.5" customHeight="1">
      <c r="A60" s="37" t="s">
        <v>24</v>
      </c>
      <c r="B60" s="175" t="s">
        <v>97</v>
      </c>
      <c r="C60" s="26">
        <v>1805</v>
      </c>
      <c r="D60" s="26">
        <v>83.5</v>
      </c>
      <c r="E60" s="27">
        <v>1888.5</v>
      </c>
      <c r="F60" s="3">
        <f aca="true" t="shared" si="2" ref="F60:F69">E60-C60</f>
        <v>83.5</v>
      </c>
    </row>
    <row r="61" spans="1:6" ht="61.5" customHeight="1">
      <c r="A61" s="37" t="s">
        <v>98</v>
      </c>
      <c r="B61" s="175" t="s">
        <v>99</v>
      </c>
      <c r="C61" s="26">
        <v>4120</v>
      </c>
      <c r="D61" s="26">
        <v>83.5</v>
      </c>
      <c r="E61" s="27">
        <f>C61+83.5</f>
        <v>4203.5</v>
      </c>
      <c r="F61" s="3">
        <f t="shared" si="2"/>
        <v>83.5</v>
      </c>
    </row>
    <row r="62" spans="1:6" ht="58.5" customHeight="1">
      <c r="A62" s="37" t="s">
        <v>100</v>
      </c>
      <c r="B62" s="175" t="s">
        <v>101</v>
      </c>
      <c r="C62" s="26">
        <v>1783</v>
      </c>
      <c r="D62" s="26">
        <v>83.5</v>
      </c>
      <c r="E62" s="27">
        <f>C62+83.5</f>
        <v>1866.5</v>
      </c>
      <c r="F62" s="3">
        <f t="shared" si="2"/>
        <v>83.5</v>
      </c>
    </row>
    <row r="63" spans="1:6" ht="55.5" customHeight="1">
      <c r="A63" s="37" t="s">
        <v>102</v>
      </c>
      <c r="B63" s="175" t="s">
        <v>140</v>
      </c>
      <c r="C63" s="26">
        <v>95</v>
      </c>
      <c r="D63" s="26"/>
      <c r="E63" s="28">
        <v>95</v>
      </c>
      <c r="F63" s="3">
        <f t="shared" si="2"/>
        <v>0</v>
      </c>
    </row>
    <row r="64" spans="1:6" ht="25.5" customHeight="1">
      <c r="A64" s="41" t="s">
        <v>25</v>
      </c>
      <c r="B64" s="175" t="s">
        <v>53</v>
      </c>
      <c r="C64" s="26">
        <v>200</v>
      </c>
      <c r="D64" s="26"/>
      <c r="E64" s="28">
        <v>200</v>
      </c>
      <c r="F64" s="3">
        <f t="shared" si="2"/>
        <v>0</v>
      </c>
    </row>
    <row r="65" spans="1:6" ht="66.75" customHeight="1">
      <c r="A65" s="37" t="s">
        <v>103</v>
      </c>
      <c r="B65" s="175" t="s">
        <v>141</v>
      </c>
      <c r="C65" s="26">
        <v>15339</v>
      </c>
      <c r="D65" s="26"/>
      <c r="E65" s="28">
        <v>15339</v>
      </c>
      <c r="F65" s="3">
        <f t="shared" si="2"/>
        <v>0</v>
      </c>
    </row>
    <row r="66" spans="1:6" ht="50.25" customHeight="1">
      <c r="A66" s="37" t="s">
        <v>104</v>
      </c>
      <c r="B66" s="175" t="s">
        <v>70</v>
      </c>
      <c r="C66" s="26">
        <v>4348</v>
      </c>
      <c r="D66" s="26"/>
      <c r="E66" s="28">
        <v>4348</v>
      </c>
      <c r="F66" s="3">
        <f t="shared" si="2"/>
        <v>0</v>
      </c>
    </row>
    <row r="67" spans="1:6" ht="31.5">
      <c r="A67" s="37" t="s">
        <v>105</v>
      </c>
      <c r="B67" s="175" t="s">
        <v>63</v>
      </c>
      <c r="C67" s="26">
        <v>23410</v>
      </c>
      <c r="D67" s="26"/>
      <c r="E67" s="28">
        <v>23410</v>
      </c>
      <c r="F67" s="3">
        <f t="shared" si="2"/>
        <v>0</v>
      </c>
    </row>
    <row r="68" spans="1:6" ht="49.5" customHeight="1">
      <c r="A68" s="37" t="s">
        <v>106</v>
      </c>
      <c r="B68" s="175" t="s">
        <v>68</v>
      </c>
      <c r="C68" s="26">
        <v>100</v>
      </c>
      <c r="D68" s="26"/>
      <c r="E68" s="28">
        <v>100</v>
      </c>
      <c r="F68" s="3">
        <f t="shared" si="2"/>
        <v>0</v>
      </c>
    </row>
    <row r="69" spans="1:6" ht="32.25" customHeight="1">
      <c r="A69" s="37" t="s">
        <v>107</v>
      </c>
      <c r="B69" s="175" t="s">
        <v>142</v>
      </c>
      <c r="C69" s="26">
        <v>20463</v>
      </c>
      <c r="D69" s="26">
        <v>83.5</v>
      </c>
      <c r="E69" s="27">
        <f>C69+83.5</f>
        <v>20546.5</v>
      </c>
      <c r="F69" s="3">
        <f t="shared" si="2"/>
        <v>83.5</v>
      </c>
    </row>
    <row r="70" spans="1:6" ht="15.75">
      <c r="A70" s="38" t="s">
        <v>26</v>
      </c>
      <c r="B70" s="172" t="s">
        <v>40</v>
      </c>
      <c r="C70" s="24">
        <f>C71</f>
        <v>1248</v>
      </c>
      <c r="D70" s="24">
        <f>D71</f>
        <v>0</v>
      </c>
      <c r="E70" s="25">
        <f>E71</f>
        <v>1248</v>
      </c>
      <c r="F70" s="4">
        <f>F71</f>
        <v>0</v>
      </c>
    </row>
    <row r="71" spans="1:6" ht="15.75">
      <c r="A71" s="37" t="s">
        <v>108</v>
      </c>
      <c r="B71" s="173" t="s">
        <v>41</v>
      </c>
      <c r="C71" s="26">
        <v>1248</v>
      </c>
      <c r="D71" s="26">
        <v>0</v>
      </c>
      <c r="E71" s="27">
        <v>1248</v>
      </c>
      <c r="F71" s="3">
        <f>E71-C71</f>
        <v>0</v>
      </c>
    </row>
    <row r="72" spans="1:6" ht="15.75">
      <c r="A72" s="38" t="s">
        <v>27</v>
      </c>
      <c r="B72" s="172" t="s">
        <v>38</v>
      </c>
      <c r="C72" s="24">
        <f>C73+C78</f>
        <v>3442621.8</v>
      </c>
      <c r="D72" s="24">
        <f>D73+D78</f>
        <v>49016.75800000038</v>
      </c>
      <c r="E72" s="25">
        <f>E73+E78</f>
        <v>3491638.558</v>
      </c>
      <c r="F72" s="4">
        <f>F73+F78</f>
        <v>49016.75800000038</v>
      </c>
    </row>
    <row r="73" spans="1:6" ht="32.25" customHeight="1">
      <c r="A73" s="37" t="s">
        <v>28</v>
      </c>
      <c r="B73" s="173" t="s">
        <v>67</v>
      </c>
      <c r="C73" s="26">
        <f>C76+C75+C74+C77</f>
        <v>3434376.8</v>
      </c>
      <c r="D73" s="26">
        <f>D76+D75+D74+D77</f>
        <v>49016.75800000038</v>
      </c>
      <c r="E73" s="28">
        <f>E76+E75+E74+E77</f>
        <v>3483393.558</v>
      </c>
      <c r="F73" s="3">
        <f aca="true" t="shared" si="3" ref="F73:F78">E73-C73</f>
        <v>49016.75800000038</v>
      </c>
    </row>
    <row r="74" spans="1:6" ht="18" customHeight="1">
      <c r="A74" s="37" t="s">
        <v>109</v>
      </c>
      <c r="B74" s="173" t="s">
        <v>59</v>
      </c>
      <c r="C74" s="26">
        <v>96724</v>
      </c>
      <c r="D74" s="26"/>
      <c r="E74" s="28">
        <v>96724</v>
      </c>
      <c r="F74" s="3">
        <f t="shared" si="3"/>
        <v>0</v>
      </c>
    </row>
    <row r="75" spans="1:6" ht="31.5">
      <c r="A75" s="37" t="s">
        <v>110</v>
      </c>
      <c r="B75" s="173" t="s">
        <v>65</v>
      </c>
      <c r="C75" s="26">
        <v>1303601.5</v>
      </c>
      <c r="D75" s="26">
        <f>E75-C75</f>
        <v>69666.88925000001</v>
      </c>
      <c r="E75" s="28">
        <f>1385207.25725-11938.868</f>
        <v>1373268.38925</v>
      </c>
      <c r="F75" s="3">
        <f t="shared" si="3"/>
        <v>69666.88925000001</v>
      </c>
    </row>
    <row r="76" spans="1:6" ht="33.75" customHeight="1">
      <c r="A76" s="37" t="s">
        <v>111</v>
      </c>
      <c r="B76" s="173" t="s">
        <v>60</v>
      </c>
      <c r="C76" s="26">
        <f>2031447.9+2133.4</f>
        <v>2033581.2999999998</v>
      </c>
      <c r="D76" s="26">
        <f>E76-C76</f>
        <v>-23850.131249999627</v>
      </c>
      <c r="E76" s="28">
        <f>2021346.56875-11615.4</f>
        <v>2009731.1687500002</v>
      </c>
      <c r="F76" s="3">
        <f t="shared" si="3"/>
        <v>-23850.131249999627</v>
      </c>
    </row>
    <row r="77" spans="1:6" ht="15.75">
      <c r="A77" s="37" t="s">
        <v>112</v>
      </c>
      <c r="B77" s="173" t="s">
        <v>43</v>
      </c>
      <c r="C77" s="26">
        <v>470</v>
      </c>
      <c r="D77" s="26">
        <f>E77-C77</f>
        <v>3200</v>
      </c>
      <c r="E77" s="28">
        <v>3670</v>
      </c>
      <c r="F77" s="3">
        <f t="shared" si="3"/>
        <v>3200</v>
      </c>
    </row>
    <row r="78" spans="1:6" ht="15.75">
      <c r="A78" s="37" t="s">
        <v>120</v>
      </c>
      <c r="B78" s="173" t="s">
        <v>121</v>
      </c>
      <c r="C78" s="26">
        <v>8245</v>
      </c>
      <c r="D78" s="26">
        <v>0</v>
      </c>
      <c r="E78" s="28">
        <v>8245</v>
      </c>
      <c r="F78" s="3">
        <f t="shared" si="3"/>
        <v>0</v>
      </c>
    </row>
    <row r="79" spans="1:7" ht="33.75" customHeight="1">
      <c r="A79" s="38" t="s">
        <v>29</v>
      </c>
      <c r="B79" s="172" t="s">
        <v>56</v>
      </c>
      <c r="C79" s="24">
        <f>C80+C81+C82</f>
        <v>229775.2</v>
      </c>
      <c r="D79" s="24">
        <f>D80+D81+D82</f>
        <v>-20937.96176</v>
      </c>
      <c r="E79" s="25">
        <f>E80+E81+E82</f>
        <v>221136.8139</v>
      </c>
      <c r="F79" s="4">
        <f>F80+F81+F82</f>
        <v>-8638.386100000002</v>
      </c>
      <c r="G79" s="14"/>
    </row>
    <row r="80" spans="1:6" ht="31.5">
      <c r="A80" s="40" t="s">
        <v>30</v>
      </c>
      <c r="B80" s="173" t="s">
        <v>114</v>
      </c>
      <c r="C80" s="26">
        <v>6807.1</v>
      </c>
      <c r="D80" s="26">
        <v>-1931.65545</v>
      </c>
      <c r="E80" s="27">
        <f>4875.41591+3392.63852</f>
        <v>8268.05443</v>
      </c>
      <c r="F80" s="3">
        <f>E80-C80</f>
        <v>1460.9544299999998</v>
      </c>
    </row>
    <row r="81" spans="1:6" ht="18.75" customHeight="1">
      <c r="A81" s="40" t="s">
        <v>31</v>
      </c>
      <c r="B81" s="173" t="s">
        <v>115</v>
      </c>
      <c r="C81" s="26">
        <v>106477.9</v>
      </c>
      <c r="D81" s="26">
        <v>-14475.51771</v>
      </c>
      <c r="E81" s="27">
        <f>91918.39882+200+7543.83062+1530.81467</f>
        <v>101193.04411</v>
      </c>
      <c r="F81" s="3">
        <f>E81-C81</f>
        <v>-5284.855889999992</v>
      </c>
    </row>
    <row r="82" spans="1:7" ht="34.5" customHeight="1">
      <c r="A82" s="42" t="s">
        <v>32</v>
      </c>
      <c r="B82" s="176" t="s">
        <v>116</v>
      </c>
      <c r="C82" s="43">
        <f>118490.2-2000</f>
        <v>116490.2</v>
      </c>
      <c r="D82" s="43">
        <v>-4530.7886</v>
      </c>
      <c r="E82" s="44">
        <f>112043.4114-611.82189+244.12714-0.00129</f>
        <v>111675.71535999999</v>
      </c>
      <c r="F82" s="3">
        <f>E82-C82</f>
        <v>-4814.48464000001</v>
      </c>
      <c r="G82" s="14"/>
    </row>
    <row r="83" spans="1:7" ht="21.75" customHeight="1">
      <c r="A83" s="45" t="s">
        <v>34</v>
      </c>
      <c r="B83" s="46"/>
      <c r="C83" s="47">
        <f>C19+C72+C79</f>
        <v>6990305</v>
      </c>
      <c r="D83" s="47">
        <f>D19+D72+D79</f>
        <v>86999.53401000044</v>
      </c>
      <c r="E83" s="48">
        <f>E19+E72+E79</f>
        <v>7089604.109670001</v>
      </c>
      <c r="F83" s="4">
        <f>F19+F72+F79</f>
        <v>119716.10967000044</v>
      </c>
      <c r="G83" s="14"/>
    </row>
    <row r="84" spans="5:8" ht="15.75" hidden="1">
      <c r="E84" s="17">
        <v>7085045.79841</v>
      </c>
      <c r="H84" s="14"/>
    </row>
    <row r="85" spans="4:5" ht="15.75" hidden="1">
      <c r="D85" s="15"/>
      <c r="E85" s="14">
        <f>E84-E83</f>
        <v>-4558.311260000803</v>
      </c>
    </row>
    <row r="86" spans="2:5" ht="18" customHeight="1" hidden="1">
      <c r="B86" s="14"/>
      <c r="D86" s="16"/>
      <c r="E86" s="13"/>
    </row>
    <row r="87" spans="2:7" ht="19.5" customHeight="1" hidden="1">
      <c r="B87" s="14"/>
      <c r="D87" s="16"/>
      <c r="E87" s="13"/>
      <c r="G87" s="14"/>
    </row>
    <row r="88" spans="2:5" ht="15.75" hidden="1">
      <c r="B88" s="14"/>
      <c r="D88" s="16"/>
      <c r="E88" s="14"/>
    </row>
    <row r="89" spans="3:5" ht="15.75" hidden="1">
      <c r="C89" s="7" t="s">
        <v>126</v>
      </c>
      <c r="D89" s="15"/>
      <c r="E89" s="19">
        <v>279431.07969</v>
      </c>
    </row>
    <row r="90" spans="4:5" ht="15.75" hidden="1">
      <c r="D90" s="15"/>
      <c r="E90" s="13"/>
    </row>
    <row r="91" spans="4:5" ht="15.75" hidden="1">
      <c r="D91" s="15"/>
      <c r="E91" s="14">
        <f>E83-E72</f>
        <v>3597965.551670001</v>
      </c>
    </row>
    <row r="92" spans="4:7" ht="15.75" hidden="1">
      <c r="D92" s="15"/>
      <c r="E92" s="13">
        <f>'[1]прлижение 2'!$C$21</f>
        <v>264229.91008999944</v>
      </c>
      <c r="G92" s="14"/>
    </row>
    <row r="93" spans="4:5" ht="15.75" hidden="1">
      <c r="D93" s="16"/>
      <c r="E93" s="61">
        <f>E92/E91</f>
        <v>0.07343869925807286</v>
      </c>
    </row>
    <row r="94" ht="15.75" hidden="1">
      <c r="E94" s="13">
        <f>E92-5223-74225.32397</f>
        <v>184781.58611999944</v>
      </c>
    </row>
    <row r="95" ht="0.75" customHeight="1">
      <c r="E95" s="62">
        <f>E94/E91</f>
        <v>0.05135724160400391</v>
      </c>
    </row>
    <row r="96" ht="15.75">
      <c r="D96" s="14"/>
    </row>
  </sheetData>
  <sheetProtection/>
  <mergeCells count="6">
    <mergeCell ref="F16:F17"/>
    <mergeCell ref="B10:E10"/>
    <mergeCell ref="E16:E17"/>
    <mergeCell ref="A16:A17"/>
    <mergeCell ref="B16:B17"/>
    <mergeCell ref="C16:C17"/>
  </mergeCells>
  <printOptions/>
  <pageMargins left="0.9" right="0.1968503937007874" top="0.55" bottom="0.4330708661417323" header="0.44" footer="0.2755905511811024"/>
  <pageSetup fitToHeight="5" fitToWidth="1" horizontalDpi="600" verticalDpi="600" orientation="portrait" paperSize="9" scale="73" r:id="rId1"/>
  <rowBreaks count="1" manualBreakCount="1">
    <brk id="6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5" sqref="A5:H5"/>
    </sheetView>
  </sheetViews>
  <sheetFormatPr defaultColWidth="9.140625" defaultRowHeight="12.75" outlineLevelRow="1" outlineLevelCol="1"/>
  <cols>
    <col min="1" max="1" width="24.00390625" style="64" customWidth="1"/>
    <col min="2" max="2" width="54.421875" style="64" customWidth="1"/>
    <col min="3" max="3" width="19.7109375" style="64" customWidth="1"/>
    <col min="4" max="4" width="18.28125" style="64" hidden="1" customWidth="1"/>
    <col min="5" max="5" width="15.140625" style="65" hidden="1" customWidth="1" outlineLevel="1"/>
    <col min="6" max="6" width="15.8515625" style="65" hidden="1" customWidth="1" outlineLevel="1"/>
    <col min="7" max="7" width="16.28125" style="65" hidden="1" customWidth="1" outlineLevel="1"/>
    <col min="8" max="8" width="18.00390625" style="65" hidden="1" customWidth="1" outlineLevel="1"/>
    <col min="9" max="9" width="16.7109375" style="63" customWidth="1" collapsed="1"/>
    <col min="10" max="10" width="13.00390625" style="64" bestFit="1" customWidth="1"/>
    <col min="11" max="16384" width="9.140625" style="64" customWidth="1"/>
  </cols>
  <sheetData>
    <row r="1" spans="1:8" ht="15">
      <c r="A1" s="433" t="s">
        <v>143</v>
      </c>
      <c r="B1" s="433"/>
      <c r="C1" s="433"/>
      <c r="D1" s="433"/>
      <c r="E1" s="433"/>
      <c r="F1" s="433"/>
      <c r="G1" s="434"/>
      <c r="H1" s="434"/>
    </row>
    <row r="2" spans="1:8" ht="15">
      <c r="A2" s="433" t="s">
        <v>193</v>
      </c>
      <c r="B2" s="433"/>
      <c r="C2" s="433"/>
      <c r="D2" s="433"/>
      <c r="E2" s="433"/>
      <c r="F2" s="433"/>
      <c r="G2" s="434"/>
      <c r="H2" s="434"/>
    </row>
    <row r="3" spans="1:8" ht="15">
      <c r="A3" s="433" t="s">
        <v>133</v>
      </c>
      <c r="B3" s="433"/>
      <c r="C3" s="433"/>
      <c r="D3" s="433"/>
      <c r="E3" s="433"/>
      <c r="F3" s="433"/>
      <c r="G3" s="434"/>
      <c r="H3" s="434"/>
    </row>
    <row r="4" spans="1:8" ht="15">
      <c r="A4" s="433" t="s">
        <v>795</v>
      </c>
      <c r="B4" s="433"/>
      <c r="C4" s="433"/>
      <c r="D4" s="433"/>
      <c r="E4" s="433"/>
      <c r="F4" s="433"/>
      <c r="G4" s="434"/>
      <c r="H4" s="434"/>
    </row>
    <row r="5" spans="1:8" ht="15">
      <c r="A5" s="433"/>
      <c r="B5" s="433"/>
      <c r="C5" s="433"/>
      <c r="D5" s="433"/>
      <c r="E5" s="433"/>
      <c r="F5" s="433"/>
      <c r="G5" s="434"/>
      <c r="H5" s="434"/>
    </row>
    <row r="6" spans="1:8" ht="15">
      <c r="A6" s="433" t="s">
        <v>144</v>
      </c>
      <c r="B6" s="433"/>
      <c r="C6" s="433"/>
      <c r="D6" s="433"/>
      <c r="E6" s="433"/>
      <c r="F6" s="433"/>
      <c r="G6" s="434"/>
      <c r="H6" s="434"/>
    </row>
    <row r="7" spans="1:8" ht="15" customHeight="1">
      <c r="A7" s="433" t="s">
        <v>194</v>
      </c>
      <c r="B7" s="433"/>
      <c r="C7" s="433"/>
      <c r="D7" s="433"/>
      <c r="E7" s="433"/>
      <c r="F7" s="433"/>
      <c r="G7" s="434"/>
      <c r="H7" s="434"/>
    </row>
    <row r="8" spans="1:8" ht="15" customHeight="1">
      <c r="A8" s="433" t="s">
        <v>133</v>
      </c>
      <c r="B8" s="433"/>
      <c r="C8" s="433"/>
      <c r="D8" s="433"/>
      <c r="E8" s="433"/>
      <c r="F8" s="433"/>
      <c r="G8" s="434"/>
      <c r="H8" s="434"/>
    </row>
    <row r="9" spans="1:8" ht="15">
      <c r="A9" s="433" t="s">
        <v>145</v>
      </c>
      <c r="B9" s="433"/>
      <c r="C9" s="433"/>
      <c r="D9" s="433"/>
      <c r="E9" s="433"/>
      <c r="F9" s="433"/>
      <c r="G9" s="434"/>
      <c r="H9" s="434"/>
    </row>
    <row r="11" spans="1:8" ht="7.5" customHeight="1">
      <c r="A11" s="433"/>
      <c r="B11" s="433"/>
      <c r="C11" s="433"/>
      <c r="D11" s="433"/>
      <c r="E11" s="433"/>
      <c r="F11" s="433"/>
      <c r="G11" s="434"/>
      <c r="H11" s="434"/>
    </row>
    <row r="12" spans="1:8" ht="37.5" customHeight="1">
      <c r="A12" s="435" t="s">
        <v>146</v>
      </c>
      <c r="B12" s="435"/>
      <c r="C12" s="435"/>
      <c r="D12" s="435"/>
      <c r="E12" s="435"/>
      <c r="F12" s="435"/>
      <c r="G12" s="435"/>
      <c r="H12" s="435"/>
    </row>
    <row r="13" spans="1:8" ht="15">
      <c r="A13" s="66"/>
      <c r="B13" s="66"/>
      <c r="C13" s="66"/>
      <c r="D13" s="66"/>
      <c r="E13" s="67"/>
      <c r="F13" s="67"/>
      <c r="G13" s="67"/>
      <c r="H13" s="67"/>
    </row>
    <row r="14" spans="1:8" ht="15">
      <c r="A14" s="68"/>
      <c r="B14" s="68"/>
      <c r="C14" s="69" t="s">
        <v>147</v>
      </c>
      <c r="D14" s="70"/>
      <c r="E14" s="67"/>
      <c r="F14" s="67"/>
      <c r="G14" s="67"/>
      <c r="H14" s="71" t="s">
        <v>147</v>
      </c>
    </row>
    <row r="15" spans="1:8" ht="15.75" customHeight="1">
      <c r="A15" s="436" t="s">
        <v>113</v>
      </c>
      <c r="B15" s="437" t="s">
        <v>148</v>
      </c>
      <c r="C15" s="438" t="s">
        <v>149</v>
      </c>
      <c r="D15" s="439" t="s">
        <v>150</v>
      </c>
      <c r="E15" s="441"/>
      <c r="F15" s="441"/>
      <c r="G15" s="441"/>
      <c r="H15" s="442"/>
    </row>
    <row r="16" spans="1:8" ht="32.25" customHeight="1">
      <c r="A16" s="437"/>
      <c r="B16" s="437"/>
      <c r="C16" s="438"/>
      <c r="D16" s="440"/>
      <c r="E16" s="72" t="s">
        <v>151</v>
      </c>
      <c r="F16" s="72" t="s">
        <v>152</v>
      </c>
      <c r="G16" s="72" t="s">
        <v>153</v>
      </c>
      <c r="H16" s="72" t="s">
        <v>154</v>
      </c>
    </row>
    <row r="17" spans="1:9" s="76" customFormat="1" ht="15" customHeight="1">
      <c r="A17" s="73">
        <v>1</v>
      </c>
      <c r="B17" s="73">
        <v>2</v>
      </c>
      <c r="C17" s="74">
        <v>3</v>
      </c>
      <c r="D17" s="74">
        <v>5</v>
      </c>
      <c r="E17" s="74">
        <v>4</v>
      </c>
      <c r="F17" s="74">
        <v>5</v>
      </c>
      <c r="G17" s="74">
        <v>6</v>
      </c>
      <c r="H17" s="74">
        <v>7</v>
      </c>
      <c r="I17" s="75"/>
    </row>
    <row r="18" spans="1:10" s="82" customFormat="1" ht="18" customHeight="1" outlineLevel="1">
      <c r="A18" s="77"/>
      <c r="B18" s="164" t="s">
        <v>155</v>
      </c>
      <c r="C18" s="78">
        <f>'приложение 1'!$E$83</f>
        <v>7089604.109670001</v>
      </c>
      <c r="D18" s="79" t="e">
        <f>SUM(#REF!+#REF!)</f>
        <v>#REF!</v>
      </c>
      <c r="E18" s="79">
        <v>1437683.7</v>
      </c>
      <c r="F18" s="79">
        <v>1920172.6</v>
      </c>
      <c r="G18" s="79">
        <v>1426259.7</v>
      </c>
      <c r="H18" s="79">
        <v>1738177.5</v>
      </c>
      <c r="I18" s="109">
        <v>7089604109.67</v>
      </c>
      <c r="J18" s="110">
        <f>I18/1000-C18</f>
        <v>0</v>
      </c>
    </row>
    <row r="19" spans="1:10" s="81" customFormat="1" ht="18" customHeight="1" outlineLevel="1">
      <c r="A19" s="77"/>
      <c r="B19" s="164" t="s">
        <v>156</v>
      </c>
      <c r="C19" s="83">
        <f>'[2]приложение 3'!$K$56</f>
        <v>7353834.019760001</v>
      </c>
      <c r="D19" s="84" t="e">
        <f>#REF!+#REF!+#REF!+#REF!</f>
        <v>#REF!</v>
      </c>
      <c r="E19" s="85">
        <v>2002344.6</v>
      </c>
      <c r="F19" s="85">
        <v>2046156.4</v>
      </c>
      <c r="G19" s="85">
        <v>1328929.3</v>
      </c>
      <c r="H19" s="85">
        <v>1409093.1</v>
      </c>
      <c r="I19" s="109">
        <v>7353834019.76</v>
      </c>
      <c r="J19" s="110">
        <f>I19/1000-C19</f>
        <v>0</v>
      </c>
    </row>
    <row r="20" spans="1:10" s="81" customFormat="1" ht="18" customHeight="1" outlineLevel="1">
      <c r="A20" s="77"/>
      <c r="B20" s="164" t="s">
        <v>126</v>
      </c>
      <c r="C20" s="78">
        <f aca="true" t="shared" si="0" ref="C20:H20">C18-C19</f>
        <v>-264229.91009000037</v>
      </c>
      <c r="D20" s="86" t="e">
        <f t="shared" si="0"/>
        <v>#REF!</v>
      </c>
      <c r="E20" s="86">
        <f t="shared" si="0"/>
        <v>-564660.9000000001</v>
      </c>
      <c r="F20" s="86">
        <f t="shared" si="0"/>
        <v>-125983.79999999981</v>
      </c>
      <c r="G20" s="86">
        <f t="shared" si="0"/>
        <v>97330.3999999999</v>
      </c>
      <c r="H20" s="86">
        <f t="shared" si="0"/>
        <v>329084.3999999999</v>
      </c>
      <c r="I20" s="109">
        <f>I18-I19</f>
        <v>-264229910.09000015</v>
      </c>
      <c r="J20" s="110">
        <f>I20/1000-C20</f>
        <v>0</v>
      </c>
    </row>
    <row r="21" spans="1:9" s="81" customFormat="1" ht="17.25" customHeight="1">
      <c r="A21" s="87"/>
      <c r="B21" s="165" t="s">
        <v>157</v>
      </c>
      <c r="C21" s="88">
        <f aca="true" t="shared" si="1" ref="C21:H21">C22+C28+C37</f>
        <v>264229.91008999944</v>
      </c>
      <c r="D21" s="79" t="e">
        <f t="shared" si="1"/>
        <v>#REF!</v>
      </c>
      <c r="E21" s="79">
        <f t="shared" si="1"/>
        <v>564660.9000000001</v>
      </c>
      <c r="F21" s="79">
        <f t="shared" si="1"/>
        <v>125983.79999999999</v>
      </c>
      <c r="G21" s="79">
        <f t="shared" si="1"/>
        <v>-97330.40000000002</v>
      </c>
      <c r="H21" s="79">
        <f t="shared" si="1"/>
        <v>-329084.39999999997</v>
      </c>
      <c r="I21" s="80"/>
    </row>
    <row r="22" spans="1:9" s="82" customFormat="1" ht="31.5">
      <c r="A22" s="89" t="s">
        <v>158</v>
      </c>
      <c r="B22" s="166" t="s">
        <v>159</v>
      </c>
      <c r="C22" s="90">
        <f aca="true" t="shared" si="2" ref="C22:H22">C23-C25</f>
        <v>184781.5861200001</v>
      </c>
      <c r="D22" s="91" t="e">
        <f t="shared" si="2"/>
        <v>#REF!</v>
      </c>
      <c r="E22" s="91">
        <f t="shared" si="2"/>
        <v>505653.99999999977</v>
      </c>
      <c r="F22" s="91">
        <f t="shared" si="2"/>
        <v>120760.79999999999</v>
      </c>
      <c r="G22" s="91">
        <f t="shared" si="2"/>
        <v>-97330.40000000002</v>
      </c>
      <c r="H22" s="91">
        <f t="shared" si="2"/>
        <v>-329084.39999999997</v>
      </c>
      <c r="I22" s="80"/>
    </row>
    <row r="23" spans="1:9" s="81" customFormat="1" ht="30">
      <c r="A23" s="92" t="s">
        <v>160</v>
      </c>
      <c r="B23" s="167" t="s">
        <v>161</v>
      </c>
      <c r="C23" s="90">
        <f aca="true" t="shared" si="3" ref="C23:H23">C24</f>
        <v>1528985.61069</v>
      </c>
      <c r="D23" s="91" t="e">
        <f t="shared" si="3"/>
        <v>#REF!</v>
      </c>
      <c r="E23" s="91">
        <f t="shared" si="3"/>
        <v>757348.9999999998</v>
      </c>
      <c r="F23" s="91">
        <f t="shared" si="3"/>
        <v>372760.8</v>
      </c>
      <c r="G23" s="91">
        <f t="shared" si="3"/>
        <v>187429.59999999998</v>
      </c>
      <c r="H23" s="91">
        <f t="shared" si="3"/>
        <v>24235.600000000017</v>
      </c>
      <c r="I23" s="80"/>
    </row>
    <row r="24" spans="1:9" s="82" customFormat="1" ht="36.75" customHeight="1">
      <c r="A24" s="93" t="s">
        <v>162</v>
      </c>
      <c r="B24" s="168" t="s">
        <v>163</v>
      </c>
      <c r="C24" s="90">
        <f>1544080-15201.1696+106.78029</f>
        <v>1528985.61069</v>
      </c>
      <c r="D24" s="91" t="e">
        <f>C24-#REF!</f>
        <v>#REF!</v>
      </c>
      <c r="E24" s="91">
        <f>438000+34504.1+73051.2+182804.3+31691.2-2701.8</f>
        <v>757348.9999999998</v>
      </c>
      <c r="F24" s="91">
        <f>293160+85637-24950.3+40951.9-43958.9+21921.1</f>
        <v>372760.8</v>
      </c>
      <c r="G24" s="91">
        <f>210920+66024.7-4728.7-86089.2+8991.3-7688.5</f>
        <v>187429.59999999998</v>
      </c>
      <c r="H24" s="91">
        <f>252000-138470.8-43372.2-37667+3276.4-11530.8</f>
        <v>24235.600000000017</v>
      </c>
      <c r="I24" s="80"/>
    </row>
    <row r="25" spans="1:9" s="81" customFormat="1" ht="31.5" customHeight="1">
      <c r="A25" s="93" t="s">
        <v>164</v>
      </c>
      <c r="B25" s="168" t="s">
        <v>165</v>
      </c>
      <c r="C25" s="90">
        <f>C26</f>
        <v>1344204.02457</v>
      </c>
      <c r="D25" s="91" t="e">
        <f>C25-#REF!</f>
        <v>#REF!</v>
      </c>
      <c r="E25" s="91">
        <f>E26</f>
        <v>251695</v>
      </c>
      <c r="F25" s="91">
        <f>F26</f>
        <v>252000</v>
      </c>
      <c r="G25" s="91">
        <f>G26</f>
        <v>284760</v>
      </c>
      <c r="H25" s="91">
        <f>H26</f>
        <v>353320</v>
      </c>
      <c r="I25" s="80"/>
    </row>
    <row r="26" spans="1:10" s="82" customFormat="1" ht="45">
      <c r="A26" s="93" t="s">
        <v>166</v>
      </c>
      <c r="B26" s="168" t="s">
        <v>167</v>
      </c>
      <c r="C26" s="90">
        <f>1344080+124.02457</f>
        <v>1344204.02457</v>
      </c>
      <c r="D26" s="91" t="e">
        <f>C26-#REF!</f>
        <v>#REF!</v>
      </c>
      <c r="E26" s="91">
        <v>251695</v>
      </c>
      <c r="F26" s="91">
        <v>252000</v>
      </c>
      <c r="G26" s="91">
        <v>284760</v>
      </c>
      <c r="H26" s="116">
        <v>353320</v>
      </c>
      <c r="I26" s="119"/>
      <c r="J26" s="80"/>
    </row>
    <row r="27" spans="1:9" s="82" customFormat="1" ht="15" hidden="1" outlineLevel="1">
      <c r="A27" s="92"/>
      <c r="B27" s="167" t="s">
        <v>168</v>
      </c>
      <c r="C27" s="90" t="e">
        <f>E27+F27+G27+H27</f>
        <v>#REF!</v>
      </c>
      <c r="D27" s="91" t="e">
        <f>C27-#REF!</f>
        <v>#REF!</v>
      </c>
      <c r="E27" s="91" t="e">
        <f>#REF!+#REF!</f>
        <v>#REF!</v>
      </c>
      <c r="F27" s="91" t="e">
        <f>#REF!+#REF!</f>
        <v>#REF!</v>
      </c>
      <c r="G27" s="91" t="e">
        <f>#REF!+#REF!</f>
        <v>#REF!</v>
      </c>
      <c r="H27" s="116" t="e">
        <f>#REF!+#REF!</f>
        <v>#REF!</v>
      </c>
      <c r="I27" s="119"/>
    </row>
    <row r="28" spans="1:10" s="82" customFormat="1" ht="31.5" collapsed="1">
      <c r="A28" s="89" t="s">
        <v>169</v>
      </c>
      <c r="B28" s="166" t="s">
        <v>170</v>
      </c>
      <c r="C28" s="90">
        <f aca="true" t="shared" si="4" ref="C28:H28">C33-C29</f>
        <v>74225.32396999933</v>
      </c>
      <c r="D28" s="90" t="e">
        <f t="shared" si="4"/>
        <v>#REF!</v>
      </c>
      <c r="E28" s="90">
        <f t="shared" si="4"/>
        <v>59006.90000000037</v>
      </c>
      <c r="F28" s="90">
        <f t="shared" si="4"/>
        <v>0</v>
      </c>
      <c r="G28" s="90">
        <f t="shared" si="4"/>
        <v>0</v>
      </c>
      <c r="H28" s="117">
        <f t="shared" si="4"/>
        <v>0</v>
      </c>
      <c r="I28" s="120">
        <f>I29-I30</f>
        <v>-74225.32397000119</v>
      </c>
      <c r="J28" s="111">
        <f>C28+I28</f>
        <v>-1.862645149230957E-09</v>
      </c>
    </row>
    <row r="29" spans="1:10" s="82" customFormat="1" ht="20.25" customHeight="1">
      <c r="A29" s="93" t="s">
        <v>171</v>
      </c>
      <c r="B29" s="168" t="s">
        <v>172</v>
      </c>
      <c r="C29" s="90">
        <f>C32</f>
        <v>8623812.720360002</v>
      </c>
      <c r="D29" s="94" t="e">
        <f>C29-#REF!</f>
        <v>#REF!</v>
      </c>
      <c r="E29" s="94">
        <f aca="true" t="shared" si="5" ref="E29:H31">E30</f>
        <v>2195032.6999999997</v>
      </c>
      <c r="F29" s="94">
        <f t="shared" si="5"/>
        <v>2298156.4</v>
      </c>
      <c r="G29" s="94">
        <f t="shared" si="5"/>
        <v>1613689.2999999998</v>
      </c>
      <c r="H29" s="118">
        <f t="shared" si="5"/>
        <v>1762413.1</v>
      </c>
      <c r="I29" s="121">
        <f>I18/1000+C24+C38</f>
        <v>8623812.72036</v>
      </c>
      <c r="J29" s="111">
        <f>C29-I29</f>
        <v>0</v>
      </c>
    </row>
    <row r="30" spans="1:10" s="81" customFormat="1" ht="17.25" customHeight="1">
      <c r="A30" s="93" t="s">
        <v>173</v>
      </c>
      <c r="B30" s="168" t="s">
        <v>174</v>
      </c>
      <c r="C30" s="90">
        <f>C32</f>
        <v>8623812.720360002</v>
      </c>
      <c r="D30" s="94" t="e">
        <f>C30-#REF!</f>
        <v>#REF!</v>
      </c>
      <c r="E30" s="94">
        <f t="shared" si="5"/>
        <v>2195032.6999999997</v>
      </c>
      <c r="F30" s="94">
        <f t="shared" si="5"/>
        <v>2298156.4</v>
      </c>
      <c r="G30" s="94">
        <f t="shared" si="5"/>
        <v>1613689.2999999998</v>
      </c>
      <c r="H30" s="94">
        <f t="shared" si="5"/>
        <v>1762413.1</v>
      </c>
      <c r="I30" s="109">
        <f>C26+I19/1000</f>
        <v>8698038.04433</v>
      </c>
      <c r="J30" s="111">
        <f>C33-I30</f>
        <v>0</v>
      </c>
    </row>
    <row r="31" spans="1:9" ht="18.75" customHeight="1">
      <c r="A31" s="93" t="s">
        <v>175</v>
      </c>
      <c r="B31" s="168" t="s">
        <v>176</v>
      </c>
      <c r="C31" s="90">
        <f>C32</f>
        <v>8623812.720360002</v>
      </c>
      <c r="D31" s="91" t="e">
        <f>D32</f>
        <v>#REF!</v>
      </c>
      <c r="E31" s="91">
        <f t="shared" si="5"/>
        <v>2195032.6999999997</v>
      </c>
      <c r="F31" s="91">
        <f>F32</f>
        <v>2298156.4</v>
      </c>
      <c r="G31" s="91">
        <f t="shared" si="5"/>
        <v>1613689.2999999998</v>
      </c>
      <c r="H31" s="91">
        <f t="shared" si="5"/>
        <v>1762413.1</v>
      </c>
      <c r="I31" s="80"/>
    </row>
    <row r="32" spans="1:10" s="97" customFormat="1" ht="30">
      <c r="A32" s="93" t="s">
        <v>177</v>
      </c>
      <c r="B32" s="168" t="s">
        <v>178</v>
      </c>
      <c r="C32" s="95">
        <f>C18+C24+C38</f>
        <v>8623812.720360002</v>
      </c>
      <c r="D32" s="94" t="e">
        <f>D18+D23+D37</f>
        <v>#REF!</v>
      </c>
      <c r="E32" s="94">
        <f>E18+E23+E37</f>
        <v>2195032.6999999997</v>
      </c>
      <c r="F32" s="94">
        <f>F18+F23+F37</f>
        <v>2298156.4</v>
      </c>
      <c r="G32" s="94">
        <f>G18+G23+G37</f>
        <v>1613689.2999999998</v>
      </c>
      <c r="H32" s="94">
        <f>H18+H23+H37</f>
        <v>1762413.1</v>
      </c>
      <c r="I32" s="80"/>
      <c r="J32" s="96"/>
    </row>
    <row r="33" spans="1:9" ht="15">
      <c r="A33" s="93" t="s">
        <v>179</v>
      </c>
      <c r="B33" s="168" t="s">
        <v>180</v>
      </c>
      <c r="C33" s="90">
        <f>C36</f>
        <v>8698038.04433</v>
      </c>
      <c r="D33" s="94" t="e">
        <f aca="true" t="shared" si="6" ref="D33:H35">D34</f>
        <v>#REF!</v>
      </c>
      <c r="E33" s="94">
        <f t="shared" si="6"/>
        <v>2254039.6</v>
      </c>
      <c r="F33" s="94">
        <f t="shared" si="6"/>
        <v>2298156.4</v>
      </c>
      <c r="G33" s="94">
        <f t="shared" si="6"/>
        <v>1613689.3</v>
      </c>
      <c r="H33" s="94">
        <f t="shared" si="6"/>
        <v>1762413.1</v>
      </c>
      <c r="I33" s="80"/>
    </row>
    <row r="34" spans="1:8" ht="15">
      <c r="A34" s="93" t="s">
        <v>181</v>
      </c>
      <c r="B34" s="168" t="s">
        <v>182</v>
      </c>
      <c r="C34" s="90">
        <f>C36</f>
        <v>8698038.04433</v>
      </c>
      <c r="D34" s="98" t="e">
        <f t="shared" si="6"/>
        <v>#REF!</v>
      </c>
      <c r="E34" s="98">
        <f t="shared" si="6"/>
        <v>2254039.6</v>
      </c>
      <c r="F34" s="98">
        <f t="shared" si="6"/>
        <v>2298156.4</v>
      </c>
      <c r="G34" s="98">
        <f t="shared" si="6"/>
        <v>1613689.3</v>
      </c>
      <c r="H34" s="98">
        <f t="shared" si="6"/>
        <v>1762413.1</v>
      </c>
    </row>
    <row r="35" spans="1:8" ht="30">
      <c r="A35" s="93" t="s">
        <v>183</v>
      </c>
      <c r="B35" s="168" t="s">
        <v>184</v>
      </c>
      <c r="C35" s="90">
        <f>C36</f>
        <v>8698038.04433</v>
      </c>
      <c r="D35" s="91" t="e">
        <f t="shared" si="6"/>
        <v>#REF!</v>
      </c>
      <c r="E35" s="91">
        <f t="shared" si="6"/>
        <v>2254039.6</v>
      </c>
      <c r="F35" s="91">
        <f t="shared" si="6"/>
        <v>2298156.4</v>
      </c>
      <c r="G35" s="91">
        <f>G36</f>
        <v>1613689.3</v>
      </c>
      <c r="H35" s="91">
        <f t="shared" si="6"/>
        <v>1762413.1</v>
      </c>
    </row>
    <row r="36" spans="1:9" s="100" customFormat="1" ht="27.75" customHeight="1">
      <c r="A36" s="93" t="s">
        <v>185</v>
      </c>
      <c r="B36" s="168" t="s">
        <v>186</v>
      </c>
      <c r="C36" s="90">
        <f>C25+C19</f>
        <v>8698038.04433</v>
      </c>
      <c r="D36" s="91" t="e">
        <f>D19+D25</f>
        <v>#REF!</v>
      </c>
      <c r="E36" s="91">
        <f>E19+E25</f>
        <v>2254039.6</v>
      </c>
      <c r="F36" s="91">
        <f>F19+F25</f>
        <v>2298156.4</v>
      </c>
      <c r="G36" s="91">
        <f>G19+G25</f>
        <v>1613689.3</v>
      </c>
      <c r="H36" s="91">
        <f>H19+H25</f>
        <v>1762413.1</v>
      </c>
      <c r="I36" s="99"/>
    </row>
    <row r="37" spans="1:9" s="100" customFormat="1" ht="45.75" customHeight="1">
      <c r="A37" s="101" t="s">
        <v>187</v>
      </c>
      <c r="B37" s="169" t="s">
        <v>188</v>
      </c>
      <c r="C37" s="90">
        <f aca="true" t="shared" si="7" ref="C37:H37">C38</f>
        <v>5223</v>
      </c>
      <c r="D37" s="91">
        <f t="shared" si="7"/>
        <v>0</v>
      </c>
      <c r="E37" s="91">
        <f t="shared" si="7"/>
        <v>0</v>
      </c>
      <c r="F37" s="91">
        <f t="shared" si="7"/>
        <v>5223</v>
      </c>
      <c r="G37" s="91">
        <f t="shared" si="7"/>
        <v>0</v>
      </c>
      <c r="H37" s="91">
        <f t="shared" si="7"/>
        <v>0</v>
      </c>
      <c r="I37" s="99"/>
    </row>
    <row r="38" spans="1:9" s="100" customFormat="1" ht="28.5" customHeight="1">
      <c r="A38" s="102" t="s">
        <v>189</v>
      </c>
      <c r="B38" s="170" t="s">
        <v>190</v>
      </c>
      <c r="C38" s="90">
        <f>E38+F38+G38+H38</f>
        <v>5223</v>
      </c>
      <c r="D38" s="91"/>
      <c r="E38" s="91">
        <f>65887-65887</f>
        <v>0</v>
      </c>
      <c r="F38" s="91">
        <v>5223</v>
      </c>
      <c r="G38" s="91"/>
      <c r="H38" s="91"/>
      <c r="I38" s="99"/>
    </row>
    <row r="39" spans="1:9" s="100" customFormat="1" ht="23.25" customHeight="1">
      <c r="A39" s="103"/>
      <c r="B39" s="104"/>
      <c r="C39" s="105"/>
      <c r="D39" s="106"/>
      <c r="E39" s="107"/>
      <c r="F39" s="107"/>
      <c r="G39" s="107"/>
      <c r="H39" s="107"/>
      <c r="I39" s="99"/>
    </row>
    <row r="40" spans="1:3" ht="14.25">
      <c r="A40" s="108"/>
      <c r="B40" s="112"/>
      <c r="C40" s="113"/>
    </row>
    <row r="41" spans="2:3" ht="14.25">
      <c r="B41" s="114" t="s">
        <v>191</v>
      </c>
      <c r="C41" s="115">
        <f>C21/(C18-'приложение 1'!$E$72)</f>
        <v>0.07343869925807286</v>
      </c>
    </row>
    <row r="42" spans="2:3" ht="14.25">
      <c r="B42" s="114" t="s">
        <v>192</v>
      </c>
      <c r="C42" s="115">
        <f>(C21-C28-C37)/(C18-'приложение 1'!$E$72)</f>
        <v>0.051357241604004095</v>
      </c>
    </row>
    <row r="43" spans="2:3" ht="14.25">
      <c r="B43" s="114"/>
      <c r="C43" s="114"/>
    </row>
  </sheetData>
  <sheetProtection/>
  <mergeCells count="16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1:H11"/>
    <mergeCell ref="A12:H12"/>
    <mergeCell ref="A15:A16"/>
    <mergeCell ref="B15:B16"/>
    <mergeCell ref="C15:C16"/>
    <mergeCell ref="D15:D16"/>
    <mergeCell ref="E15:H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.421875" style="15" customWidth="1"/>
    <col min="2" max="6" width="0.5625" style="15" hidden="1" customWidth="1"/>
    <col min="7" max="7" width="62.421875" style="15" customWidth="1"/>
    <col min="8" max="8" width="9.8515625" style="15" customWidth="1"/>
    <col min="9" max="9" width="3.421875" style="15" hidden="1" customWidth="1"/>
    <col min="10" max="10" width="10.421875" style="15" customWidth="1"/>
    <col min="11" max="11" width="17.421875" style="15" customWidth="1"/>
    <col min="12" max="16384" width="9.140625" style="15" customWidth="1"/>
  </cols>
  <sheetData>
    <row r="1" spans="11:13" ht="15.75">
      <c r="K1" s="122" t="s">
        <v>195</v>
      </c>
      <c r="L1" s="123"/>
      <c r="M1" s="123"/>
    </row>
    <row r="2" spans="11:13" ht="12.75" customHeight="1">
      <c r="K2" s="122" t="s">
        <v>135</v>
      </c>
      <c r="L2" s="124"/>
      <c r="M2" s="124"/>
    </row>
    <row r="3" spans="11:13" ht="12.75" customHeight="1">
      <c r="K3" s="122" t="s">
        <v>134</v>
      </c>
      <c r="L3" s="124"/>
      <c r="M3" s="124"/>
    </row>
    <row r="4" spans="1:13" ht="12.75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2" t="s">
        <v>795</v>
      </c>
      <c r="L4" s="123"/>
      <c r="M4" s="123"/>
    </row>
    <row r="5" spans="1:13" ht="7.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2"/>
      <c r="L5" s="123"/>
      <c r="M5" s="123"/>
    </row>
    <row r="6" spans="1:13" ht="15.7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2" t="s">
        <v>196</v>
      </c>
      <c r="L6" s="123"/>
      <c r="M6" s="123"/>
    </row>
    <row r="7" spans="1:13" ht="15.75" customHeight="1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2" t="s">
        <v>254</v>
      </c>
      <c r="L7" s="124"/>
      <c r="M7" s="124"/>
    </row>
    <row r="8" spans="1:13" ht="15.75" customHeight="1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2" t="s">
        <v>133</v>
      </c>
      <c r="L8" s="124"/>
      <c r="M8" s="124"/>
    </row>
    <row r="9" spans="1:13" ht="15.75" customHeight="1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7" t="s">
        <v>131</v>
      </c>
      <c r="L9" s="128"/>
      <c r="M9" s="128"/>
    </row>
    <row r="10" spans="1:10" ht="9.75" customHeight="1">
      <c r="A10" s="126"/>
      <c r="B10" s="126"/>
      <c r="C10" s="126"/>
      <c r="D10" s="126"/>
      <c r="E10" s="126"/>
      <c r="F10" s="126"/>
      <c r="G10" s="126"/>
      <c r="H10" s="126"/>
      <c r="I10" s="126"/>
      <c r="J10" s="126"/>
    </row>
    <row r="11" spans="1:11" ht="37.5" customHeight="1">
      <c r="A11" s="450" t="s">
        <v>197</v>
      </c>
      <c r="B11" s="450"/>
      <c r="C11" s="450"/>
      <c r="D11" s="450"/>
      <c r="E11" s="450"/>
      <c r="F11" s="450"/>
      <c r="G11" s="450"/>
      <c r="H11" s="450"/>
      <c r="I11" s="450"/>
      <c r="J11" s="450"/>
      <c r="K11" s="450"/>
    </row>
    <row r="12" spans="1:11" ht="17.25" customHeight="1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30" t="s">
        <v>198</v>
      </c>
    </row>
    <row r="13" spans="1:11" ht="35.25" customHeight="1">
      <c r="A13" s="451"/>
      <c r="B13" s="453" t="s">
        <v>199</v>
      </c>
      <c r="C13" s="453"/>
      <c r="D13" s="453"/>
      <c r="E13" s="453"/>
      <c r="F13" s="453"/>
      <c r="G13" s="454"/>
      <c r="H13" s="457" t="s">
        <v>253</v>
      </c>
      <c r="I13" s="459" t="s">
        <v>201</v>
      </c>
      <c r="J13" s="461" t="s">
        <v>202</v>
      </c>
      <c r="K13" s="463" t="s">
        <v>130</v>
      </c>
    </row>
    <row r="14" spans="1:11" ht="12.75" customHeight="1">
      <c r="A14" s="452"/>
      <c r="B14" s="455"/>
      <c r="C14" s="455"/>
      <c r="D14" s="455"/>
      <c r="E14" s="455"/>
      <c r="F14" s="455"/>
      <c r="G14" s="456"/>
      <c r="H14" s="458"/>
      <c r="I14" s="460"/>
      <c r="J14" s="462"/>
      <c r="K14" s="464"/>
    </row>
    <row r="15" spans="1:11" s="139" customFormat="1" ht="12.75" customHeight="1">
      <c r="A15" s="131">
        <v>1</v>
      </c>
      <c r="B15" s="132"/>
      <c r="C15" s="133"/>
      <c r="D15" s="133"/>
      <c r="E15" s="133"/>
      <c r="F15" s="133"/>
      <c r="G15" s="134">
        <v>2</v>
      </c>
      <c r="H15" s="135">
        <v>3</v>
      </c>
      <c r="I15" s="136"/>
      <c r="J15" s="137">
        <v>4</v>
      </c>
      <c r="K15" s="138">
        <v>5</v>
      </c>
    </row>
    <row r="16" spans="1:11" ht="18.75" customHeight="1">
      <c r="A16" s="140" t="s">
        <v>203</v>
      </c>
      <c r="B16" s="447" t="s">
        <v>204</v>
      </c>
      <c r="C16" s="448"/>
      <c r="D16" s="448"/>
      <c r="E16" s="448"/>
      <c r="F16" s="448"/>
      <c r="G16" s="449"/>
      <c r="H16" s="141">
        <v>100</v>
      </c>
      <c r="I16" s="142">
        <v>0</v>
      </c>
      <c r="J16" s="143">
        <v>0</v>
      </c>
      <c r="K16" s="144">
        <v>897014.5900300001</v>
      </c>
    </row>
    <row r="17" spans="1:11" ht="34.5" customHeight="1">
      <c r="A17" s="145"/>
      <c r="B17" s="443" t="s">
        <v>205</v>
      </c>
      <c r="C17" s="443"/>
      <c r="D17" s="443"/>
      <c r="E17" s="443"/>
      <c r="F17" s="443"/>
      <c r="G17" s="444"/>
      <c r="H17" s="146">
        <v>102</v>
      </c>
      <c r="I17" s="147">
        <v>0</v>
      </c>
      <c r="J17" s="148">
        <v>500</v>
      </c>
      <c r="K17" s="149">
        <v>2445.2292599999996</v>
      </c>
    </row>
    <row r="18" spans="1:11" ht="48.75" customHeight="1">
      <c r="A18" s="145"/>
      <c r="B18" s="443" t="s">
        <v>206</v>
      </c>
      <c r="C18" s="443"/>
      <c r="D18" s="443"/>
      <c r="E18" s="443"/>
      <c r="F18" s="443"/>
      <c r="G18" s="444"/>
      <c r="H18" s="146">
        <v>103</v>
      </c>
      <c r="I18" s="147">
        <v>0</v>
      </c>
      <c r="J18" s="148">
        <v>500</v>
      </c>
      <c r="K18" s="149">
        <v>21585.12</v>
      </c>
    </row>
    <row r="19" spans="1:11" ht="45" customHeight="1">
      <c r="A19" s="145"/>
      <c r="B19" s="443" t="s">
        <v>207</v>
      </c>
      <c r="C19" s="443"/>
      <c r="D19" s="443"/>
      <c r="E19" s="443"/>
      <c r="F19" s="443"/>
      <c r="G19" s="444"/>
      <c r="H19" s="146">
        <v>104</v>
      </c>
      <c r="I19" s="147">
        <v>0</v>
      </c>
      <c r="J19" s="148">
        <v>500</v>
      </c>
      <c r="K19" s="149">
        <v>310009.80114000005</v>
      </c>
    </row>
    <row r="20" spans="1:11" ht="32.25" customHeight="1">
      <c r="A20" s="145"/>
      <c r="B20" s="443" t="s">
        <v>208</v>
      </c>
      <c r="C20" s="443"/>
      <c r="D20" s="443"/>
      <c r="E20" s="443"/>
      <c r="F20" s="443"/>
      <c r="G20" s="444"/>
      <c r="H20" s="146">
        <v>106</v>
      </c>
      <c r="I20" s="147">
        <v>0</v>
      </c>
      <c r="J20" s="148">
        <v>500</v>
      </c>
      <c r="K20" s="149">
        <v>37447.36298</v>
      </c>
    </row>
    <row r="21" spans="1:11" ht="16.5" customHeight="1">
      <c r="A21" s="145"/>
      <c r="B21" s="443" t="s">
        <v>209</v>
      </c>
      <c r="C21" s="443"/>
      <c r="D21" s="443"/>
      <c r="E21" s="443"/>
      <c r="F21" s="443"/>
      <c r="G21" s="444"/>
      <c r="H21" s="146">
        <v>107</v>
      </c>
      <c r="I21" s="147">
        <v>0</v>
      </c>
      <c r="J21" s="148">
        <v>500</v>
      </c>
      <c r="K21" s="149">
        <v>12717.11625</v>
      </c>
    </row>
    <row r="22" spans="1:11" ht="18.75" customHeight="1">
      <c r="A22" s="145"/>
      <c r="B22" s="443" t="s">
        <v>210</v>
      </c>
      <c r="C22" s="443"/>
      <c r="D22" s="443"/>
      <c r="E22" s="443"/>
      <c r="F22" s="443"/>
      <c r="G22" s="444"/>
      <c r="H22" s="146">
        <v>111</v>
      </c>
      <c r="I22" s="147">
        <v>0</v>
      </c>
      <c r="J22" s="148">
        <v>13</v>
      </c>
      <c r="K22" s="149">
        <v>211008.41367</v>
      </c>
    </row>
    <row r="23" spans="1:11" ht="16.5" customHeight="1">
      <c r="A23" s="145"/>
      <c r="B23" s="443" t="s">
        <v>211</v>
      </c>
      <c r="C23" s="443"/>
      <c r="D23" s="443"/>
      <c r="E23" s="443"/>
      <c r="F23" s="443"/>
      <c r="G23" s="444"/>
      <c r="H23" s="146">
        <v>112</v>
      </c>
      <c r="I23" s="147">
        <v>0</v>
      </c>
      <c r="J23" s="148">
        <v>13</v>
      </c>
      <c r="K23" s="149">
        <v>1401.50755</v>
      </c>
    </row>
    <row r="24" spans="1:11" ht="19.5" customHeight="1">
      <c r="A24" s="145"/>
      <c r="B24" s="443" t="s">
        <v>212</v>
      </c>
      <c r="C24" s="443"/>
      <c r="D24" s="443"/>
      <c r="E24" s="443"/>
      <c r="F24" s="443"/>
      <c r="G24" s="444"/>
      <c r="H24" s="146">
        <v>114</v>
      </c>
      <c r="I24" s="147">
        <v>0</v>
      </c>
      <c r="J24" s="148">
        <v>0</v>
      </c>
      <c r="K24" s="149">
        <v>300400.0391799999</v>
      </c>
    </row>
    <row r="25" spans="1:11" ht="18.75" customHeight="1">
      <c r="A25" s="150" t="s">
        <v>213</v>
      </c>
      <c r="B25" s="445" t="s">
        <v>214</v>
      </c>
      <c r="C25" s="445"/>
      <c r="D25" s="445"/>
      <c r="E25" s="445"/>
      <c r="F25" s="445"/>
      <c r="G25" s="446"/>
      <c r="H25" s="151">
        <v>300</v>
      </c>
      <c r="I25" s="152">
        <v>0</v>
      </c>
      <c r="J25" s="153">
        <v>0</v>
      </c>
      <c r="K25" s="154">
        <v>4712.4</v>
      </c>
    </row>
    <row r="26" spans="1:11" ht="29.25" customHeight="1">
      <c r="A26" s="145"/>
      <c r="B26" s="443" t="s">
        <v>215</v>
      </c>
      <c r="C26" s="443"/>
      <c r="D26" s="443"/>
      <c r="E26" s="443"/>
      <c r="F26" s="443"/>
      <c r="G26" s="444"/>
      <c r="H26" s="146">
        <v>309</v>
      </c>
      <c r="I26" s="147">
        <v>0</v>
      </c>
      <c r="J26" s="148">
        <v>0</v>
      </c>
      <c r="K26" s="149">
        <v>4175</v>
      </c>
    </row>
    <row r="27" spans="1:11" ht="29.25" customHeight="1">
      <c r="A27" s="145"/>
      <c r="B27" s="443" t="s">
        <v>216</v>
      </c>
      <c r="C27" s="443"/>
      <c r="D27" s="443"/>
      <c r="E27" s="443"/>
      <c r="F27" s="443"/>
      <c r="G27" s="444"/>
      <c r="H27" s="146">
        <v>314</v>
      </c>
      <c r="I27" s="147">
        <v>0</v>
      </c>
      <c r="J27" s="148">
        <v>500</v>
      </c>
      <c r="K27" s="149">
        <v>537.4</v>
      </c>
    </row>
    <row r="28" spans="1:11" ht="19.5" customHeight="1">
      <c r="A28" s="150" t="s">
        <v>217</v>
      </c>
      <c r="B28" s="445" t="s">
        <v>218</v>
      </c>
      <c r="C28" s="445"/>
      <c r="D28" s="445"/>
      <c r="E28" s="445"/>
      <c r="F28" s="445"/>
      <c r="G28" s="446"/>
      <c r="H28" s="151">
        <v>400</v>
      </c>
      <c r="I28" s="152">
        <v>0</v>
      </c>
      <c r="J28" s="153">
        <v>0</v>
      </c>
      <c r="K28" s="154">
        <v>74238.87121000001</v>
      </c>
    </row>
    <row r="29" spans="1:11" ht="19.5" customHeight="1">
      <c r="A29" s="145"/>
      <c r="B29" s="443" t="s">
        <v>219</v>
      </c>
      <c r="C29" s="443"/>
      <c r="D29" s="443"/>
      <c r="E29" s="443"/>
      <c r="F29" s="443"/>
      <c r="G29" s="444"/>
      <c r="H29" s="146">
        <v>408</v>
      </c>
      <c r="I29" s="147">
        <v>0</v>
      </c>
      <c r="J29" s="148">
        <v>0</v>
      </c>
      <c r="K29" s="149">
        <v>24277.72121</v>
      </c>
    </row>
    <row r="30" spans="1:11" ht="19.5" customHeight="1">
      <c r="A30" s="145"/>
      <c r="B30" s="443" t="s">
        <v>220</v>
      </c>
      <c r="C30" s="443"/>
      <c r="D30" s="443"/>
      <c r="E30" s="443"/>
      <c r="F30" s="443"/>
      <c r="G30" s="444"/>
      <c r="H30" s="146">
        <v>409</v>
      </c>
      <c r="I30" s="147">
        <v>0</v>
      </c>
      <c r="J30" s="148">
        <v>3</v>
      </c>
      <c r="K30" s="149">
        <v>49961.15</v>
      </c>
    </row>
    <row r="31" spans="1:11" ht="21" customHeight="1">
      <c r="A31" s="150" t="s">
        <v>221</v>
      </c>
      <c r="B31" s="445" t="s">
        <v>222</v>
      </c>
      <c r="C31" s="445"/>
      <c r="D31" s="445"/>
      <c r="E31" s="445"/>
      <c r="F31" s="445"/>
      <c r="G31" s="446"/>
      <c r="H31" s="151">
        <v>500</v>
      </c>
      <c r="I31" s="152">
        <v>0</v>
      </c>
      <c r="J31" s="153">
        <v>0</v>
      </c>
      <c r="K31" s="154">
        <f>SUM(K32:K34)</f>
        <v>1656562.35395</v>
      </c>
    </row>
    <row r="32" spans="1:11" ht="21" customHeight="1">
      <c r="A32" s="145"/>
      <c r="B32" s="443" t="s">
        <v>223</v>
      </c>
      <c r="C32" s="443"/>
      <c r="D32" s="443"/>
      <c r="E32" s="443"/>
      <c r="F32" s="443"/>
      <c r="G32" s="444"/>
      <c r="H32" s="146">
        <v>501</v>
      </c>
      <c r="I32" s="147">
        <v>0</v>
      </c>
      <c r="J32" s="148">
        <v>0</v>
      </c>
      <c r="K32" s="155">
        <f>667174.90678-15201.1696</f>
        <v>651973.7371799999</v>
      </c>
    </row>
    <row r="33" spans="1:11" ht="19.5" customHeight="1">
      <c r="A33" s="145"/>
      <c r="B33" s="443" t="s">
        <v>224</v>
      </c>
      <c r="C33" s="443"/>
      <c r="D33" s="443"/>
      <c r="E33" s="443"/>
      <c r="F33" s="443"/>
      <c r="G33" s="444"/>
      <c r="H33" s="146">
        <v>502</v>
      </c>
      <c r="I33" s="147">
        <v>0</v>
      </c>
      <c r="J33" s="148">
        <v>0</v>
      </c>
      <c r="K33" s="149">
        <v>401233.16281999997</v>
      </c>
    </row>
    <row r="34" spans="1:11" ht="19.5" customHeight="1">
      <c r="A34" s="145"/>
      <c r="B34" s="443" t="s">
        <v>225</v>
      </c>
      <c r="C34" s="443"/>
      <c r="D34" s="443"/>
      <c r="E34" s="443"/>
      <c r="F34" s="443"/>
      <c r="G34" s="444"/>
      <c r="H34" s="146">
        <v>503</v>
      </c>
      <c r="I34" s="147">
        <v>0</v>
      </c>
      <c r="J34" s="148">
        <v>0</v>
      </c>
      <c r="K34" s="149">
        <v>603355.4539499999</v>
      </c>
    </row>
    <row r="35" spans="1:11" ht="19.5" customHeight="1">
      <c r="A35" s="150" t="s">
        <v>226</v>
      </c>
      <c r="B35" s="445" t="s">
        <v>227</v>
      </c>
      <c r="C35" s="445"/>
      <c r="D35" s="445"/>
      <c r="E35" s="445"/>
      <c r="F35" s="445"/>
      <c r="G35" s="446"/>
      <c r="H35" s="151">
        <v>700</v>
      </c>
      <c r="I35" s="152">
        <v>0</v>
      </c>
      <c r="J35" s="153">
        <v>0</v>
      </c>
      <c r="K35" s="154">
        <v>2595764.19653</v>
      </c>
    </row>
    <row r="36" spans="1:11" ht="19.5" customHeight="1">
      <c r="A36" s="145"/>
      <c r="B36" s="443" t="s">
        <v>228</v>
      </c>
      <c r="C36" s="443"/>
      <c r="D36" s="443"/>
      <c r="E36" s="443"/>
      <c r="F36" s="443"/>
      <c r="G36" s="444"/>
      <c r="H36" s="146">
        <v>701</v>
      </c>
      <c r="I36" s="147">
        <v>0</v>
      </c>
      <c r="J36" s="148">
        <v>1</v>
      </c>
      <c r="K36" s="149">
        <v>895738.60502</v>
      </c>
    </row>
    <row r="37" spans="1:11" ht="19.5" customHeight="1">
      <c r="A37" s="145"/>
      <c r="B37" s="443" t="s">
        <v>229</v>
      </c>
      <c r="C37" s="443"/>
      <c r="D37" s="443"/>
      <c r="E37" s="443"/>
      <c r="F37" s="443"/>
      <c r="G37" s="444"/>
      <c r="H37" s="146">
        <v>702</v>
      </c>
      <c r="I37" s="147">
        <v>0</v>
      </c>
      <c r="J37" s="148">
        <v>0</v>
      </c>
      <c r="K37" s="149">
        <v>1648780.2967000003</v>
      </c>
    </row>
    <row r="38" spans="1:11" ht="20.25" customHeight="1">
      <c r="A38" s="145"/>
      <c r="B38" s="443" t="s">
        <v>230</v>
      </c>
      <c r="C38" s="443"/>
      <c r="D38" s="443"/>
      <c r="E38" s="443"/>
      <c r="F38" s="443"/>
      <c r="G38" s="444"/>
      <c r="H38" s="146">
        <v>707</v>
      </c>
      <c r="I38" s="147">
        <v>0</v>
      </c>
      <c r="J38" s="148">
        <v>0</v>
      </c>
      <c r="K38" s="149">
        <v>13697.32649</v>
      </c>
    </row>
    <row r="39" spans="1:11" ht="20.25" customHeight="1">
      <c r="A39" s="145"/>
      <c r="B39" s="443" t="s">
        <v>231</v>
      </c>
      <c r="C39" s="443"/>
      <c r="D39" s="443"/>
      <c r="E39" s="443"/>
      <c r="F39" s="443"/>
      <c r="G39" s="444"/>
      <c r="H39" s="146">
        <v>709</v>
      </c>
      <c r="I39" s="147">
        <v>0</v>
      </c>
      <c r="J39" s="148">
        <v>0</v>
      </c>
      <c r="K39" s="149">
        <v>37547.96832</v>
      </c>
    </row>
    <row r="40" spans="1:11" ht="30.75" customHeight="1">
      <c r="A40" s="150" t="s">
        <v>232</v>
      </c>
      <c r="B40" s="445" t="s">
        <v>233</v>
      </c>
      <c r="C40" s="445"/>
      <c r="D40" s="445"/>
      <c r="E40" s="445"/>
      <c r="F40" s="445"/>
      <c r="G40" s="446"/>
      <c r="H40" s="151">
        <v>800</v>
      </c>
      <c r="I40" s="152">
        <v>0</v>
      </c>
      <c r="J40" s="153">
        <v>0</v>
      </c>
      <c r="K40" s="154">
        <v>79362.60501</v>
      </c>
    </row>
    <row r="41" spans="1:11" ht="19.5" customHeight="1">
      <c r="A41" s="145"/>
      <c r="B41" s="443" t="s">
        <v>234</v>
      </c>
      <c r="C41" s="443"/>
      <c r="D41" s="443"/>
      <c r="E41" s="443"/>
      <c r="F41" s="443"/>
      <c r="G41" s="444"/>
      <c r="H41" s="146">
        <v>801</v>
      </c>
      <c r="I41" s="147">
        <v>0</v>
      </c>
      <c r="J41" s="148">
        <v>1</v>
      </c>
      <c r="K41" s="149">
        <v>78661.07514</v>
      </c>
    </row>
    <row r="42" spans="1:11" ht="31.5" customHeight="1">
      <c r="A42" s="145"/>
      <c r="B42" s="443" t="s">
        <v>235</v>
      </c>
      <c r="C42" s="443"/>
      <c r="D42" s="443"/>
      <c r="E42" s="443"/>
      <c r="F42" s="443"/>
      <c r="G42" s="444"/>
      <c r="H42" s="146">
        <v>806</v>
      </c>
      <c r="I42" s="147">
        <v>0</v>
      </c>
      <c r="J42" s="148">
        <v>0</v>
      </c>
      <c r="K42" s="149">
        <v>701.5298700000001</v>
      </c>
    </row>
    <row r="43" spans="1:11" ht="18.75" customHeight="1">
      <c r="A43" s="150" t="s">
        <v>236</v>
      </c>
      <c r="B43" s="445" t="s">
        <v>237</v>
      </c>
      <c r="C43" s="445"/>
      <c r="D43" s="445"/>
      <c r="E43" s="445"/>
      <c r="F43" s="445"/>
      <c r="G43" s="446"/>
      <c r="H43" s="151">
        <v>900</v>
      </c>
      <c r="I43" s="152">
        <v>0</v>
      </c>
      <c r="J43" s="153">
        <v>0</v>
      </c>
      <c r="K43" s="154">
        <v>947555.8948900002</v>
      </c>
    </row>
    <row r="44" spans="1:11" ht="20.25" customHeight="1">
      <c r="A44" s="145"/>
      <c r="B44" s="443" t="s">
        <v>238</v>
      </c>
      <c r="C44" s="443"/>
      <c r="D44" s="443"/>
      <c r="E44" s="443"/>
      <c r="F44" s="443"/>
      <c r="G44" s="444"/>
      <c r="H44" s="146">
        <v>901</v>
      </c>
      <c r="I44" s="147">
        <v>0</v>
      </c>
      <c r="J44" s="148">
        <v>1</v>
      </c>
      <c r="K44" s="149">
        <v>238242.70638999995</v>
      </c>
    </row>
    <row r="45" spans="1:11" ht="19.5" customHeight="1">
      <c r="A45" s="145"/>
      <c r="B45" s="443" t="s">
        <v>239</v>
      </c>
      <c r="C45" s="443"/>
      <c r="D45" s="443"/>
      <c r="E45" s="443"/>
      <c r="F45" s="443"/>
      <c r="G45" s="444"/>
      <c r="H45" s="146">
        <v>902</v>
      </c>
      <c r="I45" s="147">
        <v>0</v>
      </c>
      <c r="J45" s="148">
        <v>0</v>
      </c>
      <c r="K45" s="149">
        <v>255027.15464999998</v>
      </c>
    </row>
    <row r="46" spans="1:11" ht="21" customHeight="1">
      <c r="A46" s="145"/>
      <c r="B46" s="443" t="s">
        <v>240</v>
      </c>
      <c r="C46" s="443"/>
      <c r="D46" s="443"/>
      <c r="E46" s="443"/>
      <c r="F46" s="443"/>
      <c r="G46" s="444"/>
      <c r="H46" s="146">
        <v>903</v>
      </c>
      <c r="I46" s="147">
        <v>0</v>
      </c>
      <c r="J46" s="148">
        <v>0</v>
      </c>
      <c r="K46" s="149">
        <v>2743.9391299999997</v>
      </c>
    </row>
    <row r="47" spans="1:11" ht="19.5" customHeight="1">
      <c r="A47" s="145"/>
      <c r="B47" s="443" t="s">
        <v>241</v>
      </c>
      <c r="C47" s="443"/>
      <c r="D47" s="443"/>
      <c r="E47" s="443"/>
      <c r="F47" s="443"/>
      <c r="G47" s="444"/>
      <c r="H47" s="146">
        <v>904</v>
      </c>
      <c r="I47" s="147">
        <v>0</v>
      </c>
      <c r="J47" s="148">
        <v>0</v>
      </c>
      <c r="K47" s="149">
        <v>217111.76732999994</v>
      </c>
    </row>
    <row r="48" spans="1:11" ht="20.25" customHeight="1">
      <c r="A48" s="145"/>
      <c r="B48" s="443" t="s">
        <v>242</v>
      </c>
      <c r="C48" s="443"/>
      <c r="D48" s="443"/>
      <c r="E48" s="443"/>
      <c r="F48" s="443"/>
      <c r="G48" s="444"/>
      <c r="H48" s="146">
        <v>908</v>
      </c>
      <c r="I48" s="147">
        <v>0</v>
      </c>
      <c r="J48" s="148">
        <v>0</v>
      </c>
      <c r="K48" s="149">
        <v>9571.057480000001</v>
      </c>
    </row>
    <row r="49" spans="1:11" ht="17.25" customHeight="1">
      <c r="A49" s="145"/>
      <c r="B49" s="443" t="s">
        <v>243</v>
      </c>
      <c r="C49" s="443"/>
      <c r="D49" s="443"/>
      <c r="E49" s="443"/>
      <c r="F49" s="443"/>
      <c r="G49" s="444"/>
      <c r="H49" s="146">
        <v>910</v>
      </c>
      <c r="I49" s="147">
        <v>0</v>
      </c>
      <c r="J49" s="148">
        <v>0</v>
      </c>
      <c r="K49" s="149">
        <v>224859.26991000003</v>
      </c>
    </row>
    <row r="50" spans="1:11" ht="19.5" customHeight="1">
      <c r="A50" s="150" t="s">
        <v>244</v>
      </c>
      <c r="B50" s="445" t="s">
        <v>245</v>
      </c>
      <c r="C50" s="445"/>
      <c r="D50" s="445"/>
      <c r="E50" s="445"/>
      <c r="F50" s="445"/>
      <c r="G50" s="446"/>
      <c r="H50" s="151">
        <v>1000</v>
      </c>
      <c r="I50" s="152">
        <v>0</v>
      </c>
      <c r="J50" s="153">
        <v>0</v>
      </c>
      <c r="K50" s="154">
        <f>SUM(K51:K55)</f>
        <v>1098623.1081400001</v>
      </c>
    </row>
    <row r="51" spans="1:11" ht="19.5" customHeight="1">
      <c r="A51" s="145"/>
      <c r="B51" s="443" t="s">
        <v>246</v>
      </c>
      <c r="C51" s="443"/>
      <c r="D51" s="443"/>
      <c r="E51" s="443"/>
      <c r="F51" s="443"/>
      <c r="G51" s="444"/>
      <c r="H51" s="146">
        <v>1001</v>
      </c>
      <c r="I51" s="147">
        <v>0</v>
      </c>
      <c r="J51" s="148">
        <v>5</v>
      </c>
      <c r="K51" s="149">
        <v>4075.77585</v>
      </c>
    </row>
    <row r="52" spans="1:11" ht="20.25" customHeight="1">
      <c r="A52" s="145"/>
      <c r="B52" s="443" t="s">
        <v>247</v>
      </c>
      <c r="C52" s="443"/>
      <c r="D52" s="443"/>
      <c r="E52" s="443"/>
      <c r="F52" s="443"/>
      <c r="G52" s="444"/>
      <c r="H52" s="146">
        <v>1002</v>
      </c>
      <c r="I52" s="147">
        <v>0</v>
      </c>
      <c r="J52" s="148">
        <v>1</v>
      </c>
      <c r="K52" s="149">
        <v>46280.76589</v>
      </c>
    </row>
    <row r="53" spans="1:11" ht="20.25" customHeight="1">
      <c r="A53" s="145"/>
      <c r="B53" s="443" t="s">
        <v>248</v>
      </c>
      <c r="C53" s="443"/>
      <c r="D53" s="443"/>
      <c r="E53" s="443"/>
      <c r="F53" s="443"/>
      <c r="G53" s="444"/>
      <c r="H53" s="146">
        <v>1003</v>
      </c>
      <c r="I53" s="147">
        <v>0</v>
      </c>
      <c r="J53" s="148">
        <v>0</v>
      </c>
      <c r="K53" s="155">
        <f>913404.91145+15201.1696</f>
        <v>928606.08105</v>
      </c>
    </row>
    <row r="54" spans="1:11" ht="19.5" customHeight="1">
      <c r="A54" s="145"/>
      <c r="B54" s="443" t="s">
        <v>249</v>
      </c>
      <c r="C54" s="443"/>
      <c r="D54" s="443"/>
      <c r="E54" s="443"/>
      <c r="F54" s="443"/>
      <c r="G54" s="444"/>
      <c r="H54" s="146">
        <v>1004</v>
      </c>
      <c r="I54" s="147">
        <v>0</v>
      </c>
      <c r="J54" s="148">
        <v>0</v>
      </c>
      <c r="K54" s="149">
        <v>71836.02913</v>
      </c>
    </row>
    <row r="55" spans="1:11" ht="20.25" customHeight="1">
      <c r="A55" s="145"/>
      <c r="B55" s="443" t="s">
        <v>250</v>
      </c>
      <c r="C55" s="443"/>
      <c r="D55" s="443"/>
      <c r="E55" s="443"/>
      <c r="F55" s="443"/>
      <c r="G55" s="444"/>
      <c r="H55" s="146">
        <v>1006</v>
      </c>
      <c r="I55" s="147">
        <v>0</v>
      </c>
      <c r="J55" s="148">
        <v>0</v>
      </c>
      <c r="K55" s="156">
        <v>47824.45622</v>
      </c>
    </row>
    <row r="56" spans="1:11" ht="19.5" customHeight="1">
      <c r="A56" s="157"/>
      <c r="B56" s="158" t="s">
        <v>251</v>
      </c>
      <c r="C56" s="159"/>
      <c r="D56" s="159"/>
      <c r="E56" s="159"/>
      <c r="F56" s="159"/>
      <c r="G56" s="160" t="s">
        <v>252</v>
      </c>
      <c r="H56" s="161"/>
      <c r="I56" s="159"/>
      <c r="J56" s="162"/>
      <c r="K56" s="163">
        <v>7353834.019760001</v>
      </c>
    </row>
  </sheetData>
  <sheetProtection/>
  <mergeCells count="47">
    <mergeCell ref="A11:K11"/>
    <mergeCell ref="A13:A14"/>
    <mergeCell ref="B13:G14"/>
    <mergeCell ref="H13:H14"/>
    <mergeCell ref="I13:I14"/>
    <mergeCell ref="J13:J14"/>
    <mergeCell ref="K13:K14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82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4.8515625" style="227" customWidth="1"/>
    <col min="2" max="2" width="0.13671875" style="227" hidden="1" customWidth="1"/>
    <col min="3" max="3" width="0.71875" style="227" hidden="1" customWidth="1"/>
    <col min="4" max="6" width="0.5625" style="227" hidden="1" customWidth="1"/>
    <col min="7" max="7" width="0.71875" style="227" hidden="1" customWidth="1"/>
    <col min="8" max="8" width="57.00390625" style="227" customWidth="1"/>
    <col min="9" max="9" width="10.421875" style="179" customWidth="1"/>
    <col min="10" max="10" width="10.8515625" style="179" customWidth="1"/>
    <col min="11" max="11" width="17.57421875" style="179" hidden="1" customWidth="1"/>
    <col min="12" max="12" width="10.57421875" style="179" customWidth="1"/>
    <col min="13" max="13" width="16.28125" style="179" customWidth="1"/>
    <col min="14" max="14" width="14.8515625" style="179" bestFit="1" customWidth="1"/>
    <col min="15" max="16384" width="9.140625" style="179" customWidth="1"/>
  </cols>
  <sheetData>
    <row r="1" spans="1:13" ht="12.75" customHeight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8" t="s">
        <v>132</v>
      </c>
    </row>
    <row r="2" spans="1:13" ht="14.25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8" t="s">
        <v>193</v>
      </c>
    </row>
    <row r="3" spans="1:13" ht="12.75" customHeigh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8" t="s">
        <v>133</v>
      </c>
    </row>
    <row r="4" spans="1:13" ht="12.75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80" t="s">
        <v>795</v>
      </c>
    </row>
    <row r="5" spans="1:13" ht="25.5" customHeight="1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78" t="s">
        <v>255</v>
      </c>
    </row>
    <row r="6" spans="1:13" ht="11.25" customHeight="1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2" t="s">
        <v>194</v>
      </c>
    </row>
    <row r="7" spans="1:13" ht="11.25" customHeight="1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78" t="s">
        <v>133</v>
      </c>
    </row>
    <row r="8" spans="1:13" ht="17.25" customHeight="1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2" t="s">
        <v>131</v>
      </c>
    </row>
    <row r="9" spans="1:13" ht="17.25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3"/>
    </row>
    <row r="10" spans="1:21" ht="43.5" customHeight="1">
      <c r="A10" s="480" t="s">
        <v>256</v>
      </c>
      <c r="B10" s="480"/>
      <c r="C10" s="480"/>
      <c r="D10" s="480"/>
      <c r="E10" s="480"/>
      <c r="F10" s="480"/>
      <c r="G10" s="480"/>
      <c r="H10" s="480"/>
      <c r="I10" s="480"/>
      <c r="J10" s="480"/>
      <c r="K10" s="480"/>
      <c r="L10" s="480"/>
      <c r="M10" s="480"/>
      <c r="U10" s="184"/>
    </row>
    <row r="11" spans="1:21" ht="24" customHeight="1">
      <c r="A11" s="181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5" t="s">
        <v>128</v>
      </c>
      <c r="U11" s="186"/>
    </row>
    <row r="12" spans="1:21" ht="18.75" customHeight="1">
      <c r="A12" s="481" t="s">
        <v>611</v>
      </c>
      <c r="B12" s="484" t="s">
        <v>199</v>
      </c>
      <c r="C12" s="484"/>
      <c r="D12" s="484"/>
      <c r="E12" s="484"/>
      <c r="F12" s="484"/>
      <c r="G12" s="484"/>
      <c r="H12" s="485"/>
      <c r="I12" s="490" t="s">
        <v>258</v>
      </c>
      <c r="J12" s="491"/>
      <c r="K12" s="491"/>
      <c r="L12" s="492"/>
      <c r="M12" s="485" t="s">
        <v>259</v>
      </c>
      <c r="U12" s="186"/>
    </row>
    <row r="13" spans="1:22" ht="36.75" customHeight="1">
      <c r="A13" s="482"/>
      <c r="B13" s="486"/>
      <c r="C13" s="486"/>
      <c r="D13" s="486"/>
      <c r="E13" s="486"/>
      <c r="F13" s="486"/>
      <c r="G13" s="486"/>
      <c r="H13" s="487"/>
      <c r="I13" s="493" t="s">
        <v>260</v>
      </c>
      <c r="J13" s="486" t="s">
        <v>253</v>
      </c>
      <c r="K13" s="495" t="s">
        <v>201</v>
      </c>
      <c r="L13" s="486" t="s">
        <v>202</v>
      </c>
      <c r="M13" s="487"/>
      <c r="N13" s="187"/>
      <c r="P13" s="186"/>
      <c r="Q13" s="186"/>
      <c r="S13" s="184"/>
      <c r="T13" s="184"/>
      <c r="U13" s="184"/>
      <c r="V13" s="184"/>
    </row>
    <row r="14" spans="1:22" ht="33" customHeight="1">
      <c r="A14" s="483"/>
      <c r="B14" s="488"/>
      <c r="C14" s="488"/>
      <c r="D14" s="488"/>
      <c r="E14" s="488"/>
      <c r="F14" s="488"/>
      <c r="G14" s="488"/>
      <c r="H14" s="489"/>
      <c r="I14" s="494"/>
      <c r="J14" s="488"/>
      <c r="K14" s="496"/>
      <c r="L14" s="488"/>
      <c r="M14" s="489"/>
      <c r="P14" s="184"/>
      <c r="Q14" s="184"/>
      <c r="S14" s="184"/>
      <c r="T14" s="184"/>
      <c r="U14" s="184"/>
      <c r="V14" s="184"/>
    </row>
    <row r="15" spans="1:22" s="192" customFormat="1" ht="15" customHeight="1">
      <c r="A15" s="188">
        <v>1</v>
      </c>
      <c r="B15" s="189"/>
      <c r="C15" s="189"/>
      <c r="D15" s="189"/>
      <c r="E15" s="189"/>
      <c r="F15" s="189"/>
      <c r="G15" s="189"/>
      <c r="H15" s="190">
        <v>2</v>
      </c>
      <c r="I15" s="191">
        <v>3</v>
      </c>
      <c r="J15" s="189">
        <v>4</v>
      </c>
      <c r="K15" s="189"/>
      <c r="L15" s="189">
        <v>5</v>
      </c>
      <c r="M15" s="190">
        <v>6</v>
      </c>
      <c r="Q15" s="184"/>
      <c r="S15" s="184"/>
      <c r="T15" s="184"/>
      <c r="U15" s="184"/>
      <c r="V15" s="184"/>
    </row>
    <row r="16" spans="1:22" ht="30" customHeight="1">
      <c r="A16" s="193" t="s">
        <v>203</v>
      </c>
      <c r="B16" s="478" t="s">
        <v>261</v>
      </c>
      <c r="C16" s="478"/>
      <c r="D16" s="478"/>
      <c r="E16" s="478"/>
      <c r="F16" s="478"/>
      <c r="G16" s="478"/>
      <c r="H16" s="479"/>
      <c r="I16" s="194">
        <v>834</v>
      </c>
      <c r="J16" s="195">
        <v>0</v>
      </c>
      <c r="K16" s="196">
        <v>0</v>
      </c>
      <c r="L16" s="197">
        <v>0</v>
      </c>
      <c r="M16" s="198">
        <v>12717.11625</v>
      </c>
      <c r="N16" s="186"/>
      <c r="P16" s="184"/>
      <c r="Q16" s="184"/>
      <c r="S16" s="184"/>
      <c r="T16" s="184"/>
      <c r="U16" s="199"/>
      <c r="V16" s="184"/>
    </row>
    <row r="17" spans="1:22" ht="15.75" customHeight="1">
      <c r="A17" s="200"/>
      <c r="B17" s="228"/>
      <c r="C17" s="473" t="s">
        <v>209</v>
      </c>
      <c r="D17" s="473"/>
      <c r="E17" s="473"/>
      <c r="F17" s="473"/>
      <c r="G17" s="473"/>
      <c r="H17" s="474"/>
      <c r="I17" s="201">
        <v>834</v>
      </c>
      <c r="J17" s="202">
        <v>107</v>
      </c>
      <c r="K17" s="203">
        <v>0</v>
      </c>
      <c r="L17" s="204">
        <v>0</v>
      </c>
      <c r="M17" s="205">
        <v>12717.11625</v>
      </c>
      <c r="N17" s="187"/>
      <c r="P17" s="206"/>
      <c r="Q17" s="206"/>
      <c r="S17" s="207"/>
      <c r="T17" s="207"/>
      <c r="U17" s="207"/>
      <c r="V17" s="207"/>
    </row>
    <row r="18" spans="1:22" ht="15.75" customHeight="1">
      <c r="A18" s="200"/>
      <c r="B18" s="228"/>
      <c r="C18" s="229"/>
      <c r="D18" s="465" t="s">
        <v>262</v>
      </c>
      <c r="E18" s="465"/>
      <c r="F18" s="465"/>
      <c r="G18" s="465"/>
      <c r="H18" s="466"/>
      <c r="I18" s="201">
        <v>834</v>
      </c>
      <c r="J18" s="202">
        <v>107</v>
      </c>
      <c r="K18" s="203">
        <v>200000</v>
      </c>
      <c r="L18" s="204">
        <v>0</v>
      </c>
      <c r="M18" s="205">
        <v>12717.11625</v>
      </c>
      <c r="N18" s="187"/>
      <c r="P18" s="186"/>
      <c r="Q18" s="186"/>
      <c r="S18" s="184"/>
      <c r="T18" s="184"/>
      <c r="U18" s="184"/>
      <c r="V18" s="184"/>
    </row>
    <row r="19" spans="1:22" ht="15.75" customHeight="1">
      <c r="A19" s="200"/>
      <c r="B19" s="228"/>
      <c r="C19" s="229"/>
      <c r="D19" s="230"/>
      <c r="E19" s="465" t="s">
        <v>262</v>
      </c>
      <c r="F19" s="465"/>
      <c r="G19" s="465"/>
      <c r="H19" s="466"/>
      <c r="I19" s="201">
        <v>834</v>
      </c>
      <c r="J19" s="202">
        <v>107</v>
      </c>
      <c r="K19" s="203">
        <v>200000</v>
      </c>
      <c r="L19" s="204">
        <v>0</v>
      </c>
      <c r="M19" s="205">
        <v>12717.11625</v>
      </c>
      <c r="P19" s="184"/>
      <c r="Q19" s="184"/>
      <c r="S19" s="184"/>
      <c r="T19" s="184"/>
      <c r="U19" s="184"/>
      <c r="V19" s="184"/>
    </row>
    <row r="20" spans="1:22" ht="15.75" customHeight="1">
      <c r="A20" s="200"/>
      <c r="B20" s="228"/>
      <c r="C20" s="229"/>
      <c r="D20" s="230"/>
      <c r="E20" s="230"/>
      <c r="F20" s="465" t="s">
        <v>263</v>
      </c>
      <c r="G20" s="465"/>
      <c r="H20" s="466"/>
      <c r="I20" s="201">
        <v>834</v>
      </c>
      <c r="J20" s="202">
        <v>107</v>
      </c>
      <c r="K20" s="203">
        <v>200003</v>
      </c>
      <c r="L20" s="204">
        <v>0</v>
      </c>
      <c r="M20" s="205">
        <v>12717.11625</v>
      </c>
      <c r="N20" s="186"/>
      <c r="Q20" s="184"/>
      <c r="S20" s="184"/>
      <c r="T20" s="184"/>
      <c r="U20" s="184"/>
      <c r="V20" s="184"/>
    </row>
    <row r="21" spans="1:22" ht="15.75" customHeight="1">
      <c r="A21" s="200"/>
      <c r="B21" s="228"/>
      <c r="C21" s="229"/>
      <c r="D21" s="230"/>
      <c r="E21" s="230"/>
      <c r="F21" s="230"/>
      <c r="G21" s="469" t="s">
        <v>264</v>
      </c>
      <c r="H21" s="470"/>
      <c r="I21" s="201">
        <v>834</v>
      </c>
      <c r="J21" s="202">
        <v>107</v>
      </c>
      <c r="K21" s="203">
        <v>200003</v>
      </c>
      <c r="L21" s="204">
        <v>500</v>
      </c>
      <c r="M21" s="205">
        <v>12717.11625</v>
      </c>
      <c r="N21" s="186"/>
      <c r="Q21" s="199"/>
      <c r="S21" s="199"/>
      <c r="T21" s="199"/>
      <c r="U21" s="199"/>
      <c r="V21" s="199"/>
    </row>
    <row r="22" spans="1:13" ht="46.5" customHeight="1">
      <c r="A22" s="208" t="s">
        <v>213</v>
      </c>
      <c r="B22" s="471" t="s">
        <v>265</v>
      </c>
      <c r="C22" s="471"/>
      <c r="D22" s="471"/>
      <c r="E22" s="471"/>
      <c r="F22" s="471"/>
      <c r="G22" s="471"/>
      <c r="H22" s="472"/>
      <c r="I22" s="209">
        <v>900</v>
      </c>
      <c r="J22" s="210">
        <v>0</v>
      </c>
      <c r="K22" s="211">
        <v>0</v>
      </c>
      <c r="L22" s="212">
        <v>0</v>
      </c>
      <c r="M22" s="213">
        <v>295579.20463</v>
      </c>
    </row>
    <row r="23" spans="1:13" ht="46.5" customHeight="1">
      <c r="A23" s="200"/>
      <c r="B23" s="228"/>
      <c r="C23" s="473" t="s">
        <v>208</v>
      </c>
      <c r="D23" s="473"/>
      <c r="E23" s="473"/>
      <c r="F23" s="473"/>
      <c r="G23" s="473"/>
      <c r="H23" s="474"/>
      <c r="I23" s="201">
        <v>900</v>
      </c>
      <c r="J23" s="202">
        <v>106</v>
      </c>
      <c r="K23" s="203">
        <v>0</v>
      </c>
      <c r="L23" s="204">
        <v>0</v>
      </c>
      <c r="M23" s="205">
        <v>25069.808050000007</v>
      </c>
    </row>
    <row r="24" spans="1:13" ht="15.75" customHeight="1">
      <c r="A24" s="200"/>
      <c r="B24" s="228"/>
      <c r="C24" s="229"/>
      <c r="D24" s="465" t="s">
        <v>266</v>
      </c>
      <c r="E24" s="465"/>
      <c r="F24" s="465"/>
      <c r="G24" s="465"/>
      <c r="H24" s="466"/>
      <c r="I24" s="201">
        <v>900</v>
      </c>
      <c r="J24" s="202">
        <v>106</v>
      </c>
      <c r="K24" s="203">
        <v>20000</v>
      </c>
      <c r="L24" s="204">
        <v>0</v>
      </c>
      <c r="M24" s="205">
        <v>25069.808050000007</v>
      </c>
    </row>
    <row r="25" spans="1:13" ht="15.75" customHeight="1">
      <c r="A25" s="200"/>
      <c r="B25" s="228"/>
      <c r="C25" s="229"/>
      <c r="D25" s="230"/>
      <c r="E25" s="465" t="s">
        <v>267</v>
      </c>
      <c r="F25" s="465"/>
      <c r="G25" s="465"/>
      <c r="H25" s="466"/>
      <c r="I25" s="201">
        <v>900</v>
      </c>
      <c r="J25" s="202">
        <v>106</v>
      </c>
      <c r="K25" s="203">
        <v>20400</v>
      </c>
      <c r="L25" s="204">
        <v>0</v>
      </c>
      <c r="M25" s="205">
        <v>25069.808050000007</v>
      </c>
    </row>
    <row r="26" spans="1:13" ht="48" customHeight="1">
      <c r="A26" s="200"/>
      <c r="B26" s="228"/>
      <c r="C26" s="229"/>
      <c r="D26" s="230"/>
      <c r="E26" s="230"/>
      <c r="F26" s="465" t="s">
        <v>265</v>
      </c>
      <c r="G26" s="465"/>
      <c r="H26" s="466"/>
      <c r="I26" s="201">
        <v>900</v>
      </c>
      <c r="J26" s="202">
        <v>106</v>
      </c>
      <c r="K26" s="203">
        <v>20417</v>
      </c>
      <c r="L26" s="204">
        <v>0</v>
      </c>
      <c r="M26" s="205">
        <v>25069.808050000007</v>
      </c>
    </row>
    <row r="27" spans="1:13" ht="16.5" customHeight="1">
      <c r="A27" s="200"/>
      <c r="B27" s="228"/>
      <c r="C27" s="229"/>
      <c r="D27" s="230"/>
      <c r="E27" s="230"/>
      <c r="F27" s="230"/>
      <c r="G27" s="469" t="s">
        <v>264</v>
      </c>
      <c r="H27" s="470"/>
      <c r="I27" s="201">
        <v>900</v>
      </c>
      <c r="J27" s="202">
        <v>106</v>
      </c>
      <c r="K27" s="203">
        <v>20417</v>
      </c>
      <c r="L27" s="204">
        <v>500</v>
      </c>
      <c r="M27" s="205">
        <v>25069.808050000007</v>
      </c>
    </row>
    <row r="28" spans="1:13" ht="16.5" customHeight="1">
      <c r="A28" s="200"/>
      <c r="B28" s="228"/>
      <c r="C28" s="473" t="s">
        <v>210</v>
      </c>
      <c r="D28" s="473"/>
      <c r="E28" s="473"/>
      <c r="F28" s="473"/>
      <c r="G28" s="473"/>
      <c r="H28" s="474"/>
      <c r="I28" s="201">
        <v>900</v>
      </c>
      <c r="J28" s="202">
        <v>111</v>
      </c>
      <c r="K28" s="203">
        <v>0</v>
      </c>
      <c r="L28" s="204">
        <v>0</v>
      </c>
      <c r="M28" s="205">
        <v>211008.41367</v>
      </c>
    </row>
    <row r="29" spans="1:13" ht="18" customHeight="1">
      <c r="A29" s="200"/>
      <c r="B29" s="228"/>
      <c r="C29" s="229"/>
      <c r="D29" s="465" t="s">
        <v>268</v>
      </c>
      <c r="E29" s="465"/>
      <c r="F29" s="465"/>
      <c r="G29" s="465"/>
      <c r="H29" s="466"/>
      <c r="I29" s="201">
        <v>900</v>
      </c>
      <c r="J29" s="202">
        <v>111</v>
      </c>
      <c r="K29" s="203">
        <v>650000</v>
      </c>
      <c r="L29" s="204">
        <v>0</v>
      </c>
      <c r="M29" s="205">
        <v>211008.41367</v>
      </c>
    </row>
    <row r="30" spans="1:13" ht="18" customHeight="1">
      <c r="A30" s="200"/>
      <c r="B30" s="228"/>
      <c r="C30" s="229"/>
      <c r="D30" s="230"/>
      <c r="E30" s="465" t="s">
        <v>269</v>
      </c>
      <c r="F30" s="465"/>
      <c r="G30" s="465"/>
      <c r="H30" s="466"/>
      <c r="I30" s="201">
        <v>900</v>
      </c>
      <c r="J30" s="202">
        <v>111</v>
      </c>
      <c r="K30" s="203">
        <v>650300</v>
      </c>
      <c r="L30" s="204">
        <v>0</v>
      </c>
      <c r="M30" s="205">
        <v>211008.41367</v>
      </c>
    </row>
    <row r="31" spans="1:13" ht="33" customHeight="1">
      <c r="A31" s="200"/>
      <c r="B31" s="228"/>
      <c r="C31" s="229"/>
      <c r="D31" s="230"/>
      <c r="E31" s="230"/>
      <c r="F31" s="465" t="s">
        <v>270</v>
      </c>
      <c r="G31" s="465"/>
      <c r="H31" s="466"/>
      <c r="I31" s="201">
        <v>900</v>
      </c>
      <c r="J31" s="202">
        <v>111</v>
      </c>
      <c r="K31" s="203">
        <v>650301</v>
      </c>
      <c r="L31" s="204">
        <v>0</v>
      </c>
      <c r="M31" s="205">
        <v>130310.20178</v>
      </c>
    </row>
    <row r="32" spans="1:13" ht="15.75" customHeight="1">
      <c r="A32" s="200"/>
      <c r="B32" s="228"/>
      <c r="C32" s="229"/>
      <c r="D32" s="230"/>
      <c r="E32" s="230"/>
      <c r="F32" s="230"/>
      <c r="G32" s="469" t="s">
        <v>271</v>
      </c>
      <c r="H32" s="470"/>
      <c r="I32" s="201">
        <v>900</v>
      </c>
      <c r="J32" s="202">
        <v>111</v>
      </c>
      <c r="K32" s="203">
        <v>650301</v>
      </c>
      <c r="L32" s="204">
        <v>13</v>
      </c>
      <c r="M32" s="205">
        <v>130310.20178</v>
      </c>
    </row>
    <row r="33" spans="1:13" ht="15.75" customHeight="1">
      <c r="A33" s="200"/>
      <c r="B33" s="228"/>
      <c r="C33" s="229"/>
      <c r="D33" s="230"/>
      <c r="E33" s="230"/>
      <c r="F33" s="465" t="s">
        <v>272</v>
      </c>
      <c r="G33" s="465"/>
      <c r="H33" s="466"/>
      <c r="I33" s="201">
        <v>900</v>
      </c>
      <c r="J33" s="202">
        <v>111</v>
      </c>
      <c r="K33" s="203">
        <v>650302</v>
      </c>
      <c r="L33" s="204">
        <v>0</v>
      </c>
      <c r="M33" s="205">
        <v>80698.21189</v>
      </c>
    </row>
    <row r="34" spans="1:13" ht="15.75" customHeight="1">
      <c r="A34" s="200"/>
      <c r="B34" s="228"/>
      <c r="C34" s="229"/>
      <c r="D34" s="230"/>
      <c r="E34" s="230"/>
      <c r="F34" s="230"/>
      <c r="G34" s="469" t="s">
        <v>271</v>
      </c>
      <c r="H34" s="470"/>
      <c r="I34" s="201">
        <v>900</v>
      </c>
      <c r="J34" s="202">
        <v>111</v>
      </c>
      <c r="K34" s="203">
        <v>650302</v>
      </c>
      <c r="L34" s="204">
        <v>13</v>
      </c>
      <c r="M34" s="205">
        <v>80698.21189</v>
      </c>
    </row>
    <row r="35" spans="1:13" ht="15.75" customHeight="1">
      <c r="A35" s="200"/>
      <c r="B35" s="228"/>
      <c r="C35" s="473" t="s">
        <v>211</v>
      </c>
      <c r="D35" s="473"/>
      <c r="E35" s="473"/>
      <c r="F35" s="473"/>
      <c r="G35" s="473"/>
      <c r="H35" s="474"/>
      <c r="I35" s="201">
        <v>900</v>
      </c>
      <c r="J35" s="202">
        <v>112</v>
      </c>
      <c r="K35" s="203">
        <v>0</v>
      </c>
      <c r="L35" s="204">
        <v>0</v>
      </c>
      <c r="M35" s="205">
        <v>533.20102</v>
      </c>
    </row>
    <row r="36" spans="1:13" ht="15.75" customHeight="1">
      <c r="A36" s="200"/>
      <c r="B36" s="228"/>
      <c r="C36" s="229"/>
      <c r="D36" s="465" t="s">
        <v>211</v>
      </c>
      <c r="E36" s="465"/>
      <c r="F36" s="465"/>
      <c r="G36" s="465"/>
      <c r="H36" s="466"/>
      <c r="I36" s="201">
        <v>900</v>
      </c>
      <c r="J36" s="202">
        <v>112</v>
      </c>
      <c r="K36" s="203">
        <v>700000</v>
      </c>
      <c r="L36" s="204">
        <v>0</v>
      </c>
      <c r="M36" s="205">
        <v>533.20102</v>
      </c>
    </row>
    <row r="37" spans="1:13" ht="16.5" customHeight="1">
      <c r="A37" s="200"/>
      <c r="B37" s="228"/>
      <c r="C37" s="229"/>
      <c r="D37" s="230"/>
      <c r="E37" s="465" t="s">
        <v>273</v>
      </c>
      <c r="F37" s="465"/>
      <c r="G37" s="465"/>
      <c r="H37" s="466"/>
      <c r="I37" s="201">
        <v>900</v>
      </c>
      <c r="J37" s="202">
        <v>112</v>
      </c>
      <c r="K37" s="203">
        <v>700500</v>
      </c>
      <c r="L37" s="204">
        <v>0</v>
      </c>
      <c r="M37" s="205">
        <v>533.20102</v>
      </c>
    </row>
    <row r="38" spans="1:13" ht="15.75" customHeight="1">
      <c r="A38" s="200"/>
      <c r="B38" s="228"/>
      <c r="C38" s="229"/>
      <c r="D38" s="230"/>
      <c r="E38" s="230"/>
      <c r="F38" s="230"/>
      <c r="G38" s="469" t="s">
        <v>271</v>
      </c>
      <c r="H38" s="470"/>
      <c r="I38" s="201">
        <v>900</v>
      </c>
      <c r="J38" s="202">
        <v>112</v>
      </c>
      <c r="K38" s="203">
        <v>700500</v>
      </c>
      <c r="L38" s="204">
        <v>13</v>
      </c>
      <c r="M38" s="205">
        <v>533.20102</v>
      </c>
    </row>
    <row r="39" spans="1:13" ht="16.5" customHeight="1">
      <c r="A39" s="200"/>
      <c r="B39" s="228"/>
      <c r="C39" s="473" t="s">
        <v>212</v>
      </c>
      <c r="D39" s="473"/>
      <c r="E39" s="473"/>
      <c r="F39" s="473"/>
      <c r="G39" s="473"/>
      <c r="H39" s="474"/>
      <c r="I39" s="201">
        <v>900</v>
      </c>
      <c r="J39" s="202">
        <v>114</v>
      </c>
      <c r="K39" s="203">
        <v>0</v>
      </c>
      <c r="L39" s="204">
        <v>0</v>
      </c>
      <c r="M39" s="205">
        <v>22191.632</v>
      </c>
    </row>
    <row r="40" spans="1:13" ht="35.25" customHeight="1">
      <c r="A40" s="200"/>
      <c r="B40" s="228"/>
      <c r="C40" s="229"/>
      <c r="D40" s="465" t="s">
        <v>274</v>
      </c>
      <c r="E40" s="465"/>
      <c r="F40" s="465"/>
      <c r="G40" s="465"/>
      <c r="H40" s="466"/>
      <c r="I40" s="201">
        <v>900</v>
      </c>
      <c r="J40" s="202">
        <v>114</v>
      </c>
      <c r="K40" s="203">
        <v>920000</v>
      </c>
      <c r="L40" s="204">
        <v>0</v>
      </c>
      <c r="M40" s="205">
        <v>22191.632</v>
      </c>
    </row>
    <row r="41" spans="1:13" ht="17.25" customHeight="1">
      <c r="A41" s="200"/>
      <c r="B41" s="228"/>
      <c r="C41" s="229"/>
      <c r="D41" s="230"/>
      <c r="E41" s="465" t="s">
        <v>275</v>
      </c>
      <c r="F41" s="465"/>
      <c r="G41" s="465"/>
      <c r="H41" s="466"/>
      <c r="I41" s="201">
        <v>900</v>
      </c>
      <c r="J41" s="202">
        <v>114</v>
      </c>
      <c r="K41" s="203">
        <v>920300</v>
      </c>
      <c r="L41" s="204">
        <v>0</v>
      </c>
      <c r="M41" s="205">
        <v>22191.632</v>
      </c>
    </row>
    <row r="42" spans="1:13" ht="18.75" customHeight="1">
      <c r="A42" s="200"/>
      <c r="B42" s="228"/>
      <c r="C42" s="229"/>
      <c r="D42" s="230"/>
      <c r="E42" s="230"/>
      <c r="F42" s="465" t="s">
        <v>276</v>
      </c>
      <c r="G42" s="465"/>
      <c r="H42" s="466"/>
      <c r="I42" s="201">
        <v>900</v>
      </c>
      <c r="J42" s="202">
        <v>114</v>
      </c>
      <c r="K42" s="203">
        <v>920352</v>
      </c>
      <c r="L42" s="204">
        <v>0</v>
      </c>
      <c r="M42" s="205">
        <v>100</v>
      </c>
    </row>
    <row r="43" spans="1:13" ht="19.5" customHeight="1">
      <c r="A43" s="200"/>
      <c r="B43" s="228"/>
      <c r="C43" s="229"/>
      <c r="D43" s="230"/>
      <c r="E43" s="230"/>
      <c r="F43" s="230"/>
      <c r="G43" s="469" t="s">
        <v>264</v>
      </c>
      <c r="H43" s="470"/>
      <c r="I43" s="201">
        <v>900</v>
      </c>
      <c r="J43" s="202">
        <v>114</v>
      </c>
      <c r="K43" s="203">
        <v>920352</v>
      </c>
      <c r="L43" s="204">
        <v>500</v>
      </c>
      <c r="M43" s="205">
        <v>100</v>
      </c>
    </row>
    <row r="44" spans="1:13" ht="80.25" customHeight="1">
      <c r="A44" s="200"/>
      <c r="B44" s="228"/>
      <c r="C44" s="229"/>
      <c r="D44" s="230"/>
      <c r="E44" s="230"/>
      <c r="F44" s="465" t="s">
        <v>612</v>
      </c>
      <c r="G44" s="465"/>
      <c r="H44" s="466"/>
      <c r="I44" s="201">
        <v>900</v>
      </c>
      <c r="J44" s="202">
        <v>114</v>
      </c>
      <c r="K44" s="203">
        <v>920366</v>
      </c>
      <c r="L44" s="204">
        <v>0</v>
      </c>
      <c r="M44" s="205">
        <v>9151.5</v>
      </c>
    </row>
    <row r="45" spans="1:13" ht="18" customHeight="1">
      <c r="A45" s="200"/>
      <c r="B45" s="228"/>
      <c r="C45" s="229"/>
      <c r="D45" s="230"/>
      <c r="E45" s="230"/>
      <c r="F45" s="230"/>
      <c r="G45" s="469" t="s">
        <v>277</v>
      </c>
      <c r="H45" s="470"/>
      <c r="I45" s="201">
        <v>900</v>
      </c>
      <c r="J45" s="202">
        <v>114</v>
      </c>
      <c r="K45" s="203">
        <v>920366</v>
      </c>
      <c r="L45" s="204">
        <v>18</v>
      </c>
      <c r="M45" s="205">
        <v>9151.5</v>
      </c>
    </row>
    <row r="46" spans="1:13" ht="96" customHeight="1">
      <c r="A46" s="200"/>
      <c r="B46" s="228"/>
      <c r="C46" s="229"/>
      <c r="D46" s="230"/>
      <c r="E46" s="230"/>
      <c r="F46" s="465" t="s">
        <v>278</v>
      </c>
      <c r="G46" s="465"/>
      <c r="H46" s="466"/>
      <c r="I46" s="201">
        <v>900</v>
      </c>
      <c r="J46" s="202">
        <v>114</v>
      </c>
      <c r="K46" s="203">
        <v>920367</v>
      </c>
      <c r="L46" s="204">
        <v>0</v>
      </c>
      <c r="M46" s="205">
        <v>8037.232</v>
      </c>
    </row>
    <row r="47" spans="1:13" ht="16.5" customHeight="1">
      <c r="A47" s="200"/>
      <c r="B47" s="228"/>
      <c r="C47" s="229"/>
      <c r="D47" s="230"/>
      <c r="E47" s="230"/>
      <c r="F47" s="230"/>
      <c r="G47" s="469" t="s">
        <v>277</v>
      </c>
      <c r="H47" s="470"/>
      <c r="I47" s="201">
        <v>900</v>
      </c>
      <c r="J47" s="202">
        <v>114</v>
      </c>
      <c r="K47" s="203">
        <v>920367</v>
      </c>
      <c r="L47" s="204">
        <v>18</v>
      </c>
      <c r="M47" s="205">
        <v>8037.232</v>
      </c>
    </row>
    <row r="48" spans="1:13" ht="78" customHeight="1">
      <c r="A48" s="200"/>
      <c r="B48" s="228"/>
      <c r="C48" s="229"/>
      <c r="D48" s="230"/>
      <c r="E48" s="230"/>
      <c r="F48" s="465" t="s">
        <v>279</v>
      </c>
      <c r="G48" s="465"/>
      <c r="H48" s="466"/>
      <c r="I48" s="201">
        <v>900</v>
      </c>
      <c r="J48" s="202">
        <v>114</v>
      </c>
      <c r="K48" s="203">
        <v>920368</v>
      </c>
      <c r="L48" s="204">
        <v>0</v>
      </c>
      <c r="M48" s="205">
        <v>4902.9</v>
      </c>
    </row>
    <row r="49" spans="1:13" ht="19.5" customHeight="1">
      <c r="A49" s="200"/>
      <c r="B49" s="228"/>
      <c r="C49" s="229"/>
      <c r="D49" s="230"/>
      <c r="E49" s="230"/>
      <c r="F49" s="230"/>
      <c r="G49" s="469" t="s">
        <v>277</v>
      </c>
      <c r="H49" s="470"/>
      <c r="I49" s="201">
        <v>900</v>
      </c>
      <c r="J49" s="202">
        <v>114</v>
      </c>
      <c r="K49" s="203">
        <v>920368</v>
      </c>
      <c r="L49" s="204">
        <v>18</v>
      </c>
      <c r="M49" s="205">
        <v>4902.9</v>
      </c>
    </row>
    <row r="50" spans="1:13" ht="17.25" customHeight="1">
      <c r="A50" s="200"/>
      <c r="B50" s="228"/>
      <c r="C50" s="473" t="s">
        <v>223</v>
      </c>
      <c r="D50" s="473"/>
      <c r="E50" s="473"/>
      <c r="F50" s="473"/>
      <c r="G50" s="473"/>
      <c r="H50" s="474"/>
      <c r="I50" s="201">
        <v>900</v>
      </c>
      <c r="J50" s="202">
        <v>501</v>
      </c>
      <c r="K50" s="203">
        <v>0</v>
      </c>
      <c r="L50" s="204">
        <v>0</v>
      </c>
      <c r="M50" s="205">
        <v>0</v>
      </c>
    </row>
    <row r="51" spans="1:13" ht="15.75" customHeight="1">
      <c r="A51" s="200"/>
      <c r="B51" s="228"/>
      <c r="C51" s="229"/>
      <c r="D51" s="465" t="s">
        <v>280</v>
      </c>
      <c r="E51" s="465"/>
      <c r="F51" s="465"/>
      <c r="G51" s="465"/>
      <c r="H51" s="466"/>
      <c r="I51" s="201">
        <v>900</v>
      </c>
      <c r="J51" s="202">
        <v>501</v>
      </c>
      <c r="K51" s="203">
        <v>3500000</v>
      </c>
      <c r="L51" s="204">
        <v>0</v>
      </c>
      <c r="M51" s="205">
        <v>0</v>
      </c>
    </row>
    <row r="52" spans="1:13" ht="48.75" customHeight="1">
      <c r="A52" s="200"/>
      <c r="B52" s="228"/>
      <c r="C52" s="229"/>
      <c r="D52" s="230"/>
      <c r="E52" s="465" t="s">
        <v>281</v>
      </c>
      <c r="F52" s="465"/>
      <c r="G52" s="465"/>
      <c r="H52" s="466"/>
      <c r="I52" s="201">
        <v>900</v>
      </c>
      <c r="J52" s="202">
        <v>501</v>
      </c>
      <c r="K52" s="203">
        <v>3500100</v>
      </c>
      <c r="L52" s="204">
        <v>0</v>
      </c>
      <c r="M52" s="205">
        <v>0</v>
      </c>
    </row>
    <row r="53" spans="1:13" ht="32.25" customHeight="1">
      <c r="A53" s="200"/>
      <c r="B53" s="228"/>
      <c r="C53" s="229"/>
      <c r="D53" s="230"/>
      <c r="E53" s="230"/>
      <c r="F53" s="465" t="s">
        <v>282</v>
      </c>
      <c r="G53" s="465"/>
      <c r="H53" s="466"/>
      <c r="I53" s="201">
        <v>900</v>
      </c>
      <c r="J53" s="202">
        <v>501</v>
      </c>
      <c r="K53" s="203">
        <v>3500102</v>
      </c>
      <c r="L53" s="204">
        <v>0</v>
      </c>
      <c r="M53" s="205">
        <v>0</v>
      </c>
    </row>
    <row r="54" spans="1:13" ht="15.75" customHeight="1">
      <c r="A54" s="200"/>
      <c r="B54" s="228"/>
      <c r="C54" s="229"/>
      <c r="D54" s="230"/>
      <c r="E54" s="230"/>
      <c r="F54" s="230"/>
      <c r="G54" s="469" t="s">
        <v>283</v>
      </c>
      <c r="H54" s="470"/>
      <c r="I54" s="201">
        <v>900</v>
      </c>
      <c r="J54" s="202">
        <v>501</v>
      </c>
      <c r="K54" s="203">
        <v>3500102</v>
      </c>
      <c r="L54" s="204">
        <v>6</v>
      </c>
      <c r="M54" s="205">
        <v>0</v>
      </c>
    </row>
    <row r="55" spans="1:13" ht="17.25" customHeight="1">
      <c r="A55" s="200"/>
      <c r="B55" s="228"/>
      <c r="C55" s="473" t="s">
        <v>224</v>
      </c>
      <c r="D55" s="473"/>
      <c r="E55" s="473"/>
      <c r="F55" s="473"/>
      <c r="G55" s="473"/>
      <c r="H55" s="474"/>
      <c r="I55" s="201">
        <v>900</v>
      </c>
      <c r="J55" s="202">
        <v>502</v>
      </c>
      <c r="K55" s="203">
        <v>0</v>
      </c>
      <c r="L55" s="204">
        <v>0</v>
      </c>
      <c r="M55" s="205">
        <v>36222.03477</v>
      </c>
    </row>
    <row r="56" spans="1:13" ht="15.75" customHeight="1">
      <c r="A56" s="200"/>
      <c r="B56" s="228"/>
      <c r="C56" s="229"/>
      <c r="D56" s="465" t="s">
        <v>284</v>
      </c>
      <c r="E56" s="465"/>
      <c r="F56" s="465"/>
      <c r="G56" s="465"/>
      <c r="H56" s="466"/>
      <c r="I56" s="201">
        <v>900</v>
      </c>
      <c r="J56" s="202">
        <v>502</v>
      </c>
      <c r="K56" s="203">
        <v>3510000</v>
      </c>
      <c r="L56" s="204">
        <v>0</v>
      </c>
      <c r="M56" s="205">
        <v>36222.03477</v>
      </c>
    </row>
    <row r="57" spans="1:13" ht="45.75" customHeight="1">
      <c r="A57" s="200"/>
      <c r="B57" s="228"/>
      <c r="C57" s="229"/>
      <c r="D57" s="230"/>
      <c r="E57" s="465" t="s">
        <v>285</v>
      </c>
      <c r="F57" s="465"/>
      <c r="G57" s="465"/>
      <c r="H57" s="466"/>
      <c r="I57" s="201">
        <v>900</v>
      </c>
      <c r="J57" s="202">
        <v>502</v>
      </c>
      <c r="K57" s="203">
        <v>3510200</v>
      </c>
      <c r="L57" s="204">
        <v>0</v>
      </c>
      <c r="M57" s="205">
        <v>36222.03477</v>
      </c>
    </row>
    <row r="58" spans="1:13" ht="15" customHeight="1">
      <c r="A58" s="200"/>
      <c r="B58" s="228"/>
      <c r="C58" s="229"/>
      <c r="D58" s="230"/>
      <c r="E58" s="230"/>
      <c r="F58" s="465" t="s">
        <v>286</v>
      </c>
      <c r="G58" s="465"/>
      <c r="H58" s="466"/>
      <c r="I58" s="201">
        <v>900</v>
      </c>
      <c r="J58" s="202">
        <v>502</v>
      </c>
      <c r="K58" s="203">
        <v>3510207</v>
      </c>
      <c r="L58" s="204">
        <v>0</v>
      </c>
      <c r="M58" s="205">
        <v>36222.03477</v>
      </c>
    </row>
    <row r="59" spans="1:13" ht="15" customHeight="1">
      <c r="A59" s="200"/>
      <c r="B59" s="228"/>
      <c r="C59" s="229"/>
      <c r="D59" s="230"/>
      <c r="E59" s="230"/>
      <c r="F59" s="230"/>
      <c r="G59" s="469" t="s">
        <v>283</v>
      </c>
      <c r="H59" s="470"/>
      <c r="I59" s="201">
        <v>900</v>
      </c>
      <c r="J59" s="202">
        <v>502</v>
      </c>
      <c r="K59" s="203">
        <v>3510207</v>
      </c>
      <c r="L59" s="204">
        <v>6</v>
      </c>
      <c r="M59" s="205">
        <v>36222.03477</v>
      </c>
    </row>
    <row r="60" spans="1:13" ht="15" customHeight="1">
      <c r="A60" s="200"/>
      <c r="B60" s="228"/>
      <c r="C60" s="473" t="s">
        <v>229</v>
      </c>
      <c r="D60" s="473"/>
      <c r="E60" s="473"/>
      <c r="F60" s="473"/>
      <c r="G60" s="473"/>
      <c r="H60" s="474"/>
      <c r="I60" s="201">
        <v>900</v>
      </c>
      <c r="J60" s="202">
        <v>702</v>
      </c>
      <c r="K60" s="203">
        <v>0</v>
      </c>
      <c r="L60" s="204">
        <v>0</v>
      </c>
      <c r="M60" s="205">
        <v>53.736</v>
      </c>
    </row>
    <row r="61" spans="1:13" ht="15" customHeight="1">
      <c r="A61" s="200"/>
      <c r="B61" s="228"/>
      <c r="C61" s="229"/>
      <c r="D61" s="465" t="s">
        <v>287</v>
      </c>
      <c r="E61" s="465"/>
      <c r="F61" s="465"/>
      <c r="G61" s="465"/>
      <c r="H61" s="466"/>
      <c r="I61" s="201">
        <v>900</v>
      </c>
      <c r="J61" s="202">
        <v>702</v>
      </c>
      <c r="K61" s="203">
        <v>4230000</v>
      </c>
      <c r="L61" s="204">
        <v>0</v>
      </c>
      <c r="M61" s="205">
        <v>53.736</v>
      </c>
    </row>
    <row r="62" spans="1:13" ht="15" customHeight="1">
      <c r="A62" s="200"/>
      <c r="B62" s="228"/>
      <c r="C62" s="229"/>
      <c r="D62" s="230"/>
      <c r="E62" s="465" t="s">
        <v>288</v>
      </c>
      <c r="F62" s="465"/>
      <c r="G62" s="465"/>
      <c r="H62" s="466"/>
      <c r="I62" s="201">
        <v>900</v>
      </c>
      <c r="J62" s="202">
        <v>702</v>
      </c>
      <c r="K62" s="203">
        <v>4239900</v>
      </c>
      <c r="L62" s="204">
        <v>0</v>
      </c>
      <c r="M62" s="205">
        <v>53.736</v>
      </c>
    </row>
    <row r="63" spans="1:13" ht="15" customHeight="1">
      <c r="A63" s="200"/>
      <c r="B63" s="228"/>
      <c r="C63" s="229"/>
      <c r="D63" s="230"/>
      <c r="E63" s="230"/>
      <c r="F63" s="465" t="s">
        <v>289</v>
      </c>
      <c r="G63" s="465"/>
      <c r="H63" s="466"/>
      <c r="I63" s="201">
        <v>900</v>
      </c>
      <c r="J63" s="202">
        <v>702</v>
      </c>
      <c r="K63" s="203">
        <v>4239901</v>
      </c>
      <c r="L63" s="204">
        <v>0</v>
      </c>
      <c r="M63" s="205">
        <v>53.736</v>
      </c>
    </row>
    <row r="64" spans="1:13" ht="15" customHeight="1">
      <c r="A64" s="200"/>
      <c r="B64" s="228"/>
      <c r="C64" s="229"/>
      <c r="D64" s="230"/>
      <c r="E64" s="230"/>
      <c r="F64" s="230"/>
      <c r="G64" s="469" t="s">
        <v>290</v>
      </c>
      <c r="H64" s="470"/>
      <c r="I64" s="201">
        <v>900</v>
      </c>
      <c r="J64" s="202">
        <v>702</v>
      </c>
      <c r="K64" s="203">
        <v>4239901</v>
      </c>
      <c r="L64" s="204">
        <v>1</v>
      </c>
      <c r="M64" s="205">
        <v>53.736</v>
      </c>
    </row>
    <row r="65" spans="1:13" ht="15" customHeight="1">
      <c r="A65" s="200"/>
      <c r="B65" s="228"/>
      <c r="C65" s="473" t="s">
        <v>234</v>
      </c>
      <c r="D65" s="473"/>
      <c r="E65" s="473"/>
      <c r="F65" s="473"/>
      <c r="G65" s="473"/>
      <c r="H65" s="474"/>
      <c r="I65" s="201">
        <v>900</v>
      </c>
      <c r="J65" s="202">
        <v>801</v>
      </c>
      <c r="K65" s="203">
        <v>0</v>
      </c>
      <c r="L65" s="204">
        <v>0</v>
      </c>
      <c r="M65" s="205">
        <v>500.37912</v>
      </c>
    </row>
    <row r="66" spans="1:13" ht="32.25" customHeight="1">
      <c r="A66" s="200"/>
      <c r="B66" s="228"/>
      <c r="C66" s="229"/>
      <c r="D66" s="465" t="s">
        <v>291</v>
      </c>
      <c r="E66" s="465"/>
      <c r="F66" s="465"/>
      <c r="G66" s="465"/>
      <c r="H66" s="466"/>
      <c r="I66" s="201">
        <v>900</v>
      </c>
      <c r="J66" s="202">
        <v>801</v>
      </c>
      <c r="K66" s="203">
        <v>4400000</v>
      </c>
      <c r="L66" s="204">
        <v>0</v>
      </c>
      <c r="M66" s="205">
        <v>388.09812</v>
      </c>
    </row>
    <row r="67" spans="1:13" ht="14.25" customHeight="1">
      <c r="A67" s="200"/>
      <c r="B67" s="228"/>
      <c r="C67" s="229"/>
      <c r="D67" s="230"/>
      <c r="E67" s="465" t="s">
        <v>288</v>
      </c>
      <c r="F67" s="465"/>
      <c r="G67" s="465"/>
      <c r="H67" s="466"/>
      <c r="I67" s="201">
        <v>900</v>
      </c>
      <c r="J67" s="202">
        <v>801</v>
      </c>
      <c r="K67" s="203">
        <v>4409900</v>
      </c>
      <c r="L67" s="204">
        <v>0</v>
      </c>
      <c r="M67" s="205">
        <v>388.09812</v>
      </c>
    </row>
    <row r="68" spans="1:13" ht="33" customHeight="1">
      <c r="A68" s="200"/>
      <c r="B68" s="228"/>
      <c r="C68" s="229"/>
      <c r="D68" s="230"/>
      <c r="E68" s="230"/>
      <c r="F68" s="465" t="s">
        <v>292</v>
      </c>
      <c r="G68" s="465"/>
      <c r="H68" s="466"/>
      <c r="I68" s="201">
        <v>900</v>
      </c>
      <c r="J68" s="202">
        <v>801</v>
      </c>
      <c r="K68" s="203">
        <v>4409901</v>
      </c>
      <c r="L68" s="204">
        <v>0</v>
      </c>
      <c r="M68" s="205">
        <v>388.09812</v>
      </c>
    </row>
    <row r="69" spans="1:13" ht="15.75" customHeight="1">
      <c r="A69" s="200"/>
      <c r="B69" s="228"/>
      <c r="C69" s="229"/>
      <c r="D69" s="230"/>
      <c r="E69" s="230"/>
      <c r="F69" s="230"/>
      <c r="G69" s="469" t="s">
        <v>290</v>
      </c>
      <c r="H69" s="470"/>
      <c r="I69" s="201">
        <v>900</v>
      </c>
      <c r="J69" s="202">
        <v>801</v>
      </c>
      <c r="K69" s="203">
        <v>4409901</v>
      </c>
      <c r="L69" s="204">
        <v>1</v>
      </c>
      <c r="M69" s="205">
        <v>388.09812</v>
      </c>
    </row>
    <row r="70" spans="1:13" ht="15.75" customHeight="1">
      <c r="A70" s="200"/>
      <c r="B70" s="228"/>
      <c r="C70" s="229"/>
      <c r="D70" s="465" t="s">
        <v>293</v>
      </c>
      <c r="E70" s="465"/>
      <c r="F70" s="465"/>
      <c r="G70" s="465"/>
      <c r="H70" s="466"/>
      <c r="I70" s="201">
        <v>900</v>
      </c>
      <c r="J70" s="202">
        <v>801</v>
      </c>
      <c r="K70" s="203">
        <v>4420000</v>
      </c>
      <c r="L70" s="204">
        <v>0</v>
      </c>
      <c r="M70" s="205">
        <v>112.281</v>
      </c>
    </row>
    <row r="71" spans="1:13" ht="15.75" customHeight="1">
      <c r="A71" s="200"/>
      <c r="B71" s="228"/>
      <c r="C71" s="229"/>
      <c r="D71" s="230"/>
      <c r="E71" s="465" t="s">
        <v>288</v>
      </c>
      <c r="F71" s="465"/>
      <c r="G71" s="465"/>
      <c r="H71" s="466"/>
      <c r="I71" s="201">
        <v>900</v>
      </c>
      <c r="J71" s="202">
        <v>801</v>
      </c>
      <c r="K71" s="203">
        <v>4429900</v>
      </c>
      <c r="L71" s="204">
        <v>0</v>
      </c>
      <c r="M71" s="205">
        <v>112.281</v>
      </c>
    </row>
    <row r="72" spans="1:13" ht="15.75" customHeight="1">
      <c r="A72" s="200"/>
      <c r="B72" s="228"/>
      <c r="C72" s="229"/>
      <c r="D72" s="230"/>
      <c r="E72" s="230"/>
      <c r="F72" s="230"/>
      <c r="G72" s="469" t="s">
        <v>290</v>
      </c>
      <c r="H72" s="470"/>
      <c r="I72" s="201">
        <v>900</v>
      </c>
      <c r="J72" s="202">
        <v>801</v>
      </c>
      <c r="K72" s="203">
        <v>4429900</v>
      </c>
      <c r="L72" s="204">
        <v>1</v>
      </c>
      <c r="M72" s="205">
        <v>112.281</v>
      </c>
    </row>
    <row r="73" spans="1:13" ht="30" customHeight="1">
      <c r="A73" s="208" t="s">
        <v>217</v>
      </c>
      <c r="B73" s="471" t="s">
        <v>294</v>
      </c>
      <c r="C73" s="471"/>
      <c r="D73" s="471"/>
      <c r="E73" s="471"/>
      <c r="F73" s="471"/>
      <c r="G73" s="471"/>
      <c r="H73" s="472"/>
      <c r="I73" s="209">
        <v>901</v>
      </c>
      <c r="J73" s="210">
        <v>0</v>
      </c>
      <c r="K73" s="211">
        <v>0</v>
      </c>
      <c r="L73" s="212">
        <v>0</v>
      </c>
      <c r="M73" s="213">
        <v>69088.57817</v>
      </c>
    </row>
    <row r="74" spans="1:13" ht="32.25" customHeight="1">
      <c r="A74" s="200"/>
      <c r="B74" s="228"/>
      <c r="C74" s="473" t="s">
        <v>205</v>
      </c>
      <c r="D74" s="473"/>
      <c r="E74" s="473"/>
      <c r="F74" s="473"/>
      <c r="G74" s="473"/>
      <c r="H74" s="474"/>
      <c r="I74" s="201">
        <v>901</v>
      </c>
      <c r="J74" s="202">
        <v>102</v>
      </c>
      <c r="K74" s="203">
        <v>0</v>
      </c>
      <c r="L74" s="204">
        <v>0</v>
      </c>
      <c r="M74" s="205">
        <v>2445.22926</v>
      </c>
    </row>
    <row r="75" spans="1:13" ht="16.5" customHeight="1">
      <c r="A75" s="200"/>
      <c r="B75" s="228"/>
      <c r="C75" s="229"/>
      <c r="D75" s="465" t="s">
        <v>266</v>
      </c>
      <c r="E75" s="465"/>
      <c r="F75" s="465"/>
      <c r="G75" s="465"/>
      <c r="H75" s="466"/>
      <c r="I75" s="201">
        <v>901</v>
      </c>
      <c r="J75" s="202">
        <v>102</v>
      </c>
      <c r="K75" s="203">
        <v>20000</v>
      </c>
      <c r="L75" s="204">
        <v>0</v>
      </c>
      <c r="M75" s="205">
        <v>2445.22926</v>
      </c>
    </row>
    <row r="76" spans="1:13" ht="16.5" customHeight="1">
      <c r="A76" s="200"/>
      <c r="B76" s="228"/>
      <c r="C76" s="229"/>
      <c r="D76" s="230"/>
      <c r="E76" s="465" t="s">
        <v>295</v>
      </c>
      <c r="F76" s="465"/>
      <c r="G76" s="465"/>
      <c r="H76" s="466"/>
      <c r="I76" s="201">
        <v>901</v>
      </c>
      <c r="J76" s="202">
        <v>102</v>
      </c>
      <c r="K76" s="203">
        <v>20300</v>
      </c>
      <c r="L76" s="204">
        <v>0</v>
      </c>
      <c r="M76" s="205">
        <v>2445.22926</v>
      </c>
    </row>
    <row r="77" spans="1:13" ht="16.5" customHeight="1">
      <c r="A77" s="200"/>
      <c r="B77" s="228"/>
      <c r="C77" s="229"/>
      <c r="D77" s="230"/>
      <c r="E77" s="230"/>
      <c r="F77" s="465" t="s">
        <v>296</v>
      </c>
      <c r="G77" s="465"/>
      <c r="H77" s="466"/>
      <c r="I77" s="201">
        <v>901</v>
      </c>
      <c r="J77" s="202">
        <v>102</v>
      </c>
      <c r="K77" s="203">
        <v>20320</v>
      </c>
      <c r="L77" s="204">
        <v>0</v>
      </c>
      <c r="M77" s="205">
        <v>2445.22926</v>
      </c>
    </row>
    <row r="78" spans="1:13" ht="16.5" customHeight="1">
      <c r="A78" s="200"/>
      <c r="B78" s="228"/>
      <c r="C78" s="229"/>
      <c r="D78" s="230"/>
      <c r="E78" s="230"/>
      <c r="F78" s="230"/>
      <c r="G78" s="469" t="s">
        <v>264</v>
      </c>
      <c r="H78" s="470"/>
      <c r="I78" s="201">
        <v>901</v>
      </c>
      <c r="J78" s="202">
        <v>102</v>
      </c>
      <c r="K78" s="203">
        <v>20320</v>
      </c>
      <c r="L78" s="204">
        <v>500</v>
      </c>
      <c r="M78" s="205">
        <v>2445.22926</v>
      </c>
    </row>
    <row r="79" spans="1:13" ht="60.75" customHeight="1">
      <c r="A79" s="200"/>
      <c r="B79" s="228"/>
      <c r="C79" s="473" t="s">
        <v>207</v>
      </c>
      <c r="D79" s="473"/>
      <c r="E79" s="473"/>
      <c r="F79" s="473"/>
      <c r="G79" s="473"/>
      <c r="H79" s="474"/>
      <c r="I79" s="201">
        <v>901</v>
      </c>
      <c r="J79" s="202">
        <v>104</v>
      </c>
      <c r="K79" s="203">
        <v>0</v>
      </c>
      <c r="L79" s="204">
        <v>0</v>
      </c>
      <c r="M79" s="205">
        <v>64865.890129999985</v>
      </c>
    </row>
    <row r="80" spans="1:13" ht="14.25" customHeight="1">
      <c r="A80" s="200"/>
      <c r="B80" s="228"/>
      <c r="C80" s="229"/>
      <c r="D80" s="465" t="s">
        <v>266</v>
      </c>
      <c r="E80" s="465"/>
      <c r="F80" s="465"/>
      <c r="G80" s="465"/>
      <c r="H80" s="466"/>
      <c r="I80" s="201">
        <v>901</v>
      </c>
      <c r="J80" s="202">
        <v>104</v>
      </c>
      <c r="K80" s="203">
        <v>20000</v>
      </c>
      <c r="L80" s="204">
        <v>0</v>
      </c>
      <c r="M80" s="205">
        <v>64865.890129999985</v>
      </c>
    </row>
    <row r="81" spans="1:13" ht="14.25" customHeight="1">
      <c r="A81" s="200"/>
      <c r="B81" s="228"/>
      <c r="C81" s="229"/>
      <c r="D81" s="230"/>
      <c r="E81" s="465" t="s">
        <v>267</v>
      </c>
      <c r="F81" s="465"/>
      <c r="G81" s="465"/>
      <c r="H81" s="466"/>
      <c r="I81" s="201">
        <v>901</v>
      </c>
      <c r="J81" s="202">
        <v>104</v>
      </c>
      <c r="K81" s="203">
        <v>20400</v>
      </c>
      <c r="L81" s="204">
        <v>0</v>
      </c>
      <c r="M81" s="205">
        <v>64865.890129999985</v>
      </c>
    </row>
    <row r="82" spans="1:13" ht="32.25" customHeight="1">
      <c r="A82" s="200"/>
      <c r="B82" s="228"/>
      <c r="C82" s="229"/>
      <c r="D82" s="230"/>
      <c r="E82" s="230"/>
      <c r="F82" s="465" t="s">
        <v>294</v>
      </c>
      <c r="G82" s="465"/>
      <c r="H82" s="466"/>
      <c r="I82" s="201">
        <v>901</v>
      </c>
      <c r="J82" s="202">
        <v>104</v>
      </c>
      <c r="K82" s="203">
        <v>20401</v>
      </c>
      <c r="L82" s="204">
        <v>0</v>
      </c>
      <c r="M82" s="205">
        <v>60635.35784999999</v>
      </c>
    </row>
    <row r="83" spans="1:13" ht="15.75" customHeight="1">
      <c r="A83" s="200"/>
      <c r="B83" s="228"/>
      <c r="C83" s="229"/>
      <c r="D83" s="230"/>
      <c r="E83" s="230"/>
      <c r="F83" s="230"/>
      <c r="G83" s="469" t="s">
        <v>264</v>
      </c>
      <c r="H83" s="470"/>
      <c r="I83" s="201">
        <v>901</v>
      </c>
      <c r="J83" s="202">
        <v>104</v>
      </c>
      <c r="K83" s="203">
        <v>20401</v>
      </c>
      <c r="L83" s="204">
        <v>500</v>
      </c>
      <c r="M83" s="205">
        <v>60635.35784999999</v>
      </c>
    </row>
    <row r="84" spans="1:13" ht="43.5" customHeight="1">
      <c r="A84" s="200"/>
      <c r="B84" s="228"/>
      <c r="C84" s="229"/>
      <c r="D84" s="230"/>
      <c r="E84" s="230"/>
      <c r="F84" s="465" t="s">
        <v>297</v>
      </c>
      <c r="G84" s="465"/>
      <c r="H84" s="466"/>
      <c r="I84" s="201">
        <v>901</v>
      </c>
      <c r="J84" s="202">
        <v>104</v>
      </c>
      <c r="K84" s="203">
        <v>20402</v>
      </c>
      <c r="L84" s="204">
        <v>0</v>
      </c>
      <c r="M84" s="205">
        <v>14.7</v>
      </c>
    </row>
    <row r="85" spans="1:13" ht="15.75" customHeight="1">
      <c r="A85" s="200"/>
      <c r="B85" s="228"/>
      <c r="C85" s="229"/>
      <c r="D85" s="230"/>
      <c r="E85" s="230"/>
      <c r="F85" s="230"/>
      <c r="G85" s="469" t="s">
        <v>264</v>
      </c>
      <c r="H85" s="470"/>
      <c r="I85" s="201">
        <v>901</v>
      </c>
      <c r="J85" s="202">
        <v>104</v>
      </c>
      <c r="K85" s="203">
        <v>20402</v>
      </c>
      <c r="L85" s="204">
        <v>500</v>
      </c>
      <c r="M85" s="205">
        <v>14.7</v>
      </c>
    </row>
    <row r="86" spans="1:13" ht="30" customHeight="1">
      <c r="A86" s="200"/>
      <c r="B86" s="228"/>
      <c r="C86" s="229"/>
      <c r="D86" s="230"/>
      <c r="E86" s="230"/>
      <c r="F86" s="465" t="s">
        <v>298</v>
      </c>
      <c r="G86" s="465"/>
      <c r="H86" s="466"/>
      <c r="I86" s="201">
        <v>901</v>
      </c>
      <c r="J86" s="202">
        <v>104</v>
      </c>
      <c r="K86" s="203">
        <v>20407</v>
      </c>
      <c r="L86" s="204">
        <v>0</v>
      </c>
      <c r="M86" s="205">
        <v>1918.1726800000001</v>
      </c>
    </row>
    <row r="87" spans="1:13" ht="15.75" customHeight="1">
      <c r="A87" s="200"/>
      <c r="B87" s="228"/>
      <c r="C87" s="229"/>
      <c r="D87" s="230"/>
      <c r="E87" s="230"/>
      <c r="F87" s="230"/>
      <c r="G87" s="469" t="s">
        <v>264</v>
      </c>
      <c r="H87" s="470"/>
      <c r="I87" s="201">
        <v>901</v>
      </c>
      <c r="J87" s="202">
        <v>104</v>
      </c>
      <c r="K87" s="203">
        <v>20407</v>
      </c>
      <c r="L87" s="204">
        <v>500</v>
      </c>
      <c r="M87" s="205">
        <v>1918.1726800000001</v>
      </c>
    </row>
    <row r="88" spans="1:13" ht="30" customHeight="1">
      <c r="A88" s="200"/>
      <c r="B88" s="228"/>
      <c r="C88" s="229"/>
      <c r="D88" s="230"/>
      <c r="E88" s="230"/>
      <c r="F88" s="465" t="s">
        <v>299</v>
      </c>
      <c r="G88" s="465"/>
      <c r="H88" s="466"/>
      <c r="I88" s="201">
        <v>901</v>
      </c>
      <c r="J88" s="202">
        <v>104</v>
      </c>
      <c r="K88" s="203">
        <v>20408</v>
      </c>
      <c r="L88" s="204">
        <v>0</v>
      </c>
      <c r="M88" s="205">
        <v>1885.7286600000004</v>
      </c>
    </row>
    <row r="89" spans="1:13" ht="15.75" customHeight="1">
      <c r="A89" s="200"/>
      <c r="B89" s="228"/>
      <c r="C89" s="229"/>
      <c r="D89" s="230"/>
      <c r="E89" s="230"/>
      <c r="F89" s="230"/>
      <c r="G89" s="469" t="s">
        <v>264</v>
      </c>
      <c r="H89" s="470"/>
      <c r="I89" s="201">
        <v>901</v>
      </c>
      <c r="J89" s="202">
        <v>104</v>
      </c>
      <c r="K89" s="203">
        <v>20408</v>
      </c>
      <c r="L89" s="204">
        <v>500</v>
      </c>
      <c r="M89" s="205">
        <v>1885.7286600000004</v>
      </c>
    </row>
    <row r="90" spans="1:13" ht="30.75" customHeight="1">
      <c r="A90" s="200"/>
      <c r="B90" s="228"/>
      <c r="C90" s="229"/>
      <c r="D90" s="230"/>
      <c r="E90" s="230"/>
      <c r="F90" s="465" t="s">
        <v>300</v>
      </c>
      <c r="G90" s="465"/>
      <c r="H90" s="466"/>
      <c r="I90" s="201">
        <v>901</v>
      </c>
      <c r="J90" s="202">
        <v>104</v>
      </c>
      <c r="K90" s="203">
        <v>20409</v>
      </c>
      <c r="L90" s="204">
        <v>0</v>
      </c>
      <c r="M90" s="205">
        <v>411.93093999999996</v>
      </c>
    </row>
    <row r="91" spans="1:13" ht="15" customHeight="1">
      <c r="A91" s="200"/>
      <c r="B91" s="228"/>
      <c r="C91" s="229"/>
      <c r="D91" s="230"/>
      <c r="E91" s="230"/>
      <c r="F91" s="230"/>
      <c r="G91" s="469" t="s">
        <v>264</v>
      </c>
      <c r="H91" s="470"/>
      <c r="I91" s="201">
        <v>901</v>
      </c>
      <c r="J91" s="202">
        <v>104</v>
      </c>
      <c r="K91" s="203">
        <v>20409</v>
      </c>
      <c r="L91" s="204">
        <v>500</v>
      </c>
      <c r="M91" s="205">
        <v>411.93093999999996</v>
      </c>
    </row>
    <row r="92" spans="1:13" ht="15" customHeight="1">
      <c r="A92" s="200"/>
      <c r="B92" s="228"/>
      <c r="C92" s="473" t="s">
        <v>211</v>
      </c>
      <c r="D92" s="473"/>
      <c r="E92" s="473"/>
      <c r="F92" s="473"/>
      <c r="G92" s="473"/>
      <c r="H92" s="474"/>
      <c r="I92" s="201">
        <v>901</v>
      </c>
      <c r="J92" s="202">
        <v>112</v>
      </c>
      <c r="K92" s="203">
        <v>0</v>
      </c>
      <c r="L92" s="204">
        <v>0</v>
      </c>
      <c r="M92" s="205">
        <v>10</v>
      </c>
    </row>
    <row r="93" spans="1:13" ht="15" customHeight="1">
      <c r="A93" s="200"/>
      <c r="B93" s="228"/>
      <c r="C93" s="229"/>
      <c r="D93" s="465" t="s">
        <v>211</v>
      </c>
      <c r="E93" s="465"/>
      <c r="F93" s="465"/>
      <c r="G93" s="465"/>
      <c r="H93" s="466"/>
      <c r="I93" s="201">
        <v>901</v>
      </c>
      <c r="J93" s="202">
        <v>112</v>
      </c>
      <c r="K93" s="203">
        <v>700000</v>
      </c>
      <c r="L93" s="204">
        <v>0</v>
      </c>
      <c r="M93" s="205">
        <v>10</v>
      </c>
    </row>
    <row r="94" spans="1:13" ht="15" customHeight="1">
      <c r="A94" s="200"/>
      <c r="B94" s="228"/>
      <c r="C94" s="229"/>
      <c r="D94" s="230"/>
      <c r="E94" s="465" t="s">
        <v>273</v>
      </c>
      <c r="F94" s="465"/>
      <c r="G94" s="465"/>
      <c r="H94" s="466"/>
      <c r="I94" s="201">
        <v>901</v>
      </c>
      <c r="J94" s="202">
        <v>112</v>
      </c>
      <c r="K94" s="203">
        <v>700500</v>
      </c>
      <c r="L94" s="204">
        <v>0</v>
      </c>
      <c r="M94" s="205">
        <v>10</v>
      </c>
    </row>
    <row r="95" spans="1:13" ht="33" customHeight="1">
      <c r="A95" s="200"/>
      <c r="B95" s="228"/>
      <c r="C95" s="229"/>
      <c r="D95" s="230"/>
      <c r="E95" s="230"/>
      <c r="F95" s="465" t="s">
        <v>301</v>
      </c>
      <c r="G95" s="465"/>
      <c r="H95" s="466"/>
      <c r="I95" s="201">
        <v>901</v>
      </c>
      <c r="J95" s="202">
        <v>112</v>
      </c>
      <c r="K95" s="203">
        <v>700501</v>
      </c>
      <c r="L95" s="204">
        <v>0</v>
      </c>
      <c r="M95" s="205">
        <v>10</v>
      </c>
    </row>
    <row r="96" spans="1:13" ht="16.5" customHeight="1">
      <c r="A96" s="200"/>
      <c r="B96" s="228"/>
      <c r="C96" s="229"/>
      <c r="D96" s="230"/>
      <c r="E96" s="230"/>
      <c r="F96" s="230"/>
      <c r="G96" s="469" t="s">
        <v>271</v>
      </c>
      <c r="H96" s="470"/>
      <c r="I96" s="201">
        <v>901</v>
      </c>
      <c r="J96" s="202">
        <v>112</v>
      </c>
      <c r="K96" s="203">
        <v>700501</v>
      </c>
      <c r="L96" s="204">
        <v>13</v>
      </c>
      <c r="M96" s="205">
        <v>10</v>
      </c>
    </row>
    <row r="97" spans="1:13" ht="18" customHeight="1">
      <c r="A97" s="200"/>
      <c r="B97" s="228"/>
      <c r="C97" s="473" t="s">
        <v>212</v>
      </c>
      <c r="D97" s="473"/>
      <c r="E97" s="473"/>
      <c r="F97" s="473"/>
      <c r="G97" s="473"/>
      <c r="H97" s="474"/>
      <c r="I97" s="201">
        <v>901</v>
      </c>
      <c r="J97" s="202">
        <v>114</v>
      </c>
      <c r="K97" s="203">
        <v>0</v>
      </c>
      <c r="L97" s="204">
        <v>0</v>
      </c>
      <c r="M97" s="205">
        <v>1762.4587800000002</v>
      </c>
    </row>
    <row r="98" spans="1:13" ht="31.5" customHeight="1">
      <c r="A98" s="200"/>
      <c r="B98" s="228"/>
      <c r="C98" s="229"/>
      <c r="D98" s="465" t="s">
        <v>274</v>
      </c>
      <c r="E98" s="465"/>
      <c r="F98" s="465"/>
      <c r="G98" s="465"/>
      <c r="H98" s="466"/>
      <c r="I98" s="201">
        <v>901</v>
      </c>
      <c r="J98" s="202">
        <v>114</v>
      </c>
      <c r="K98" s="203">
        <v>920000</v>
      </c>
      <c r="L98" s="204">
        <v>0</v>
      </c>
      <c r="M98" s="205">
        <v>1762.4587800000002</v>
      </c>
    </row>
    <row r="99" spans="1:13" ht="15.75" customHeight="1">
      <c r="A99" s="200"/>
      <c r="B99" s="228"/>
      <c r="C99" s="229"/>
      <c r="D99" s="230"/>
      <c r="E99" s="465" t="s">
        <v>275</v>
      </c>
      <c r="F99" s="465"/>
      <c r="G99" s="465"/>
      <c r="H99" s="466"/>
      <c r="I99" s="201">
        <v>901</v>
      </c>
      <c r="J99" s="202">
        <v>114</v>
      </c>
      <c r="K99" s="203">
        <v>920300</v>
      </c>
      <c r="L99" s="204">
        <v>0</v>
      </c>
      <c r="M99" s="205">
        <v>1762.4587800000002</v>
      </c>
    </row>
    <row r="100" spans="1:13" ht="30" customHeight="1">
      <c r="A100" s="200"/>
      <c r="B100" s="228"/>
      <c r="C100" s="229"/>
      <c r="D100" s="230"/>
      <c r="E100" s="230"/>
      <c r="F100" s="465" t="s">
        <v>302</v>
      </c>
      <c r="G100" s="465"/>
      <c r="H100" s="466"/>
      <c r="I100" s="201">
        <v>901</v>
      </c>
      <c r="J100" s="202">
        <v>114</v>
      </c>
      <c r="K100" s="203">
        <v>920327</v>
      </c>
      <c r="L100" s="204">
        <v>0</v>
      </c>
      <c r="M100" s="205">
        <v>0</v>
      </c>
    </row>
    <row r="101" spans="1:13" ht="15.75" customHeight="1">
      <c r="A101" s="200"/>
      <c r="B101" s="228"/>
      <c r="C101" s="229"/>
      <c r="D101" s="230"/>
      <c r="E101" s="230"/>
      <c r="F101" s="230"/>
      <c r="G101" s="469" t="s">
        <v>264</v>
      </c>
      <c r="H101" s="470"/>
      <c r="I101" s="201">
        <v>901</v>
      </c>
      <c r="J101" s="202">
        <v>114</v>
      </c>
      <c r="K101" s="203">
        <v>920327</v>
      </c>
      <c r="L101" s="204">
        <v>500</v>
      </c>
      <c r="M101" s="205">
        <v>0</v>
      </c>
    </row>
    <row r="102" spans="1:13" ht="33" customHeight="1">
      <c r="A102" s="200"/>
      <c r="B102" s="228"/>
      <c r="C102" s="229"/>
      <c r="D102" s="230"/>
      <c r="E102" s="230"/>
      <c r="F102" s="465" t="s">
        <v>303</v>
      </c>
      <c r="G102" s="465"/>
      <c r="H102" s="466"/>
      <c r="I102" s="201">
        <v>901</v>
      </c>
      <c r="J102" s="202">
        <v>114</v>
      </c>
      <c r="K102" s="203">
        <v>920346</v>
      </c>
      <c r="L102" s="204">
        <v>0</v>
      </c>
      <c r="M102" s="205">
        <v>314.45878000000005</v>
      </c>
    </row>
    <row r="103" spans="1:13" ht="16.5" customHeight="1">
      <c r="A103" s="200"/>
      <c r="B103" s="228"/>
      <c r="C103" s="229"/>
      <c r="D103" s="230"/>
      <c r="E103" s="230"/>
      <c r="F103" s="230"/>
      <c r="G103" s="469" t="s">
        <v>264</v>
      </c>
      <c r="H103" s="470"/>
      <c r="I103" s="201">
        <v>901</v>
      </c>
      <c r="J103" s="202">
        <v>114</v>
      </c>
      <c r="K103" s="203">
        <v>920346</v>
      </c>
      <c r="L103" s="204">
        <v>500</v>
      </c>
      <c r="M103" s="205">
        <v>314.45878000000005</v>
      </c>
    </row>
    <row r="104" spans="1:13" ht="32.25" customHeight="1">
      <c r="A104" s="200"/>
      <c r="B104" s="228"/>
      <c r="C104" s="229"/>
      <c r="D104" s="230"/>
      <c r="E104" s="230"/>
      <c r="F104" s="465" t="s">
        <v>304</v>
      </c>
      <c r="G104" s="465"/>
      <c r="H104" s="466"/>
      <c r="I104" s="201">
        <v>901</v>
      </c>
      <c r="J104" s="202">
        <v>114</v>
      </c>
      <c r="K104" s="203">
        <v>920369</v>
      </c>
      <c r="L104" s="204">
        <v>0</v>
      </c>
      <c r="M104" s="205">
        <v>382</v>
      </c>
    </row>
    <row r="105" spans="1:13" ht="16.5" customHeight="1">
      <c r="A105" s="200"/>
      <c r="B105" s="228"/>
      <c r="C105" s="229"/>
      <c r="D105" s="230"/>
      <c r="E105" s="230"/>
      <c r="F105" s="230"/>
      <c r="G105" s="469" t="s">
        <v>264</v>
      </c>
      <c r="H105" s="470"/>
      <c r="I105" s="201">
        <v>901</v>
      </c>
      <c r="J105" s="202">
        <v>114</v>
      </c>
      <c r="K105" s="203">
        <v>920369</v>
      </c>
      <c r="L105" s="204">
        <v>500</v>
      </c>
      <c r="M105" s="205">
        <v>382</v>
      </c>
    </row>
    <row r="106" spans="1:13" ht="90.75" customHeight="1">
      <c r="A106" s="200"/>
      <c r="B106" s="228"/>
      <c r="C106" s="229"/>
      <c r="D106" s="230"/>
      <c r="E106" s="230"/>
      <c r="F106" s="465" t="s">
        <v>613</v>
      </c>
      <c r="G106" s="465"/>
      <c r="H106" s="466"/>
      <c r="I106" s="201">
        <v>901</v>
      </c>
      <c r="J106" s="202">
        <v>114</v>
      </c>
      <c r="K106" s="203">
        <v>920373</v>
      </c>
      <c r="L106" s="204">
        <v>0</v>
      </c>
      <c r="M106" s="205">
        <v>288</v>
      </c>
    </row>
    <row r="107" spans="1:13" ht="15.75" customHeight="1">
      <c r="A107" s="200"/>
      <c r="B107" s="228"/>
      <c r="C107" s="229"/>
      <c r="D107" s="230"/>
      <c r="E107" s="230"/>
      <c r="F107" s="230"/>
      <c r="G107" s="469" t="s">
        <v>264</v>
      </c>
      <c r="H107" s="470"/>
      <c r="I107" s="201">
        <v>901</v>
      </c>
      <c r="J107" s="202">
        <v>114</v>
      </c>
      <c r="K107" s="203">
        <v>920373</v>
      </c>
      <c r="L107" s="204">
        <v>500</v>
      </c>
      <c r="M107" s="205">
        <v>288</v>
      </c>
    </row>
    <row r="108" spans="1:13" ht="48" customHeight="1">
      <c r="A108" s="200"/>
      <c r="B108" s="228"/>
      <c r="C108" s="229"/>
      <c r="D108" s="230"/>
      <c r="E108" s="230"/>
      <c r="F108" s="465" t="s">
        <v>614</v>
      </c>
      <c r="G108" s="465"/>
      <c r="H108" s="466"/>
      <c r="I108" s="201">
        <v>901</v>
      </c>
      <c r="J108" s="202">
        <v>114</v>
      </c>
      <c r="K108" s="203">
        <v>920374</v>
      </c>
      <c r="L108" s="204">
        <v>0</v>
      </c>
      <c r="M108" s="205">
        <v>83</v>
      </c>
    </row>
    <row r="109" spans="1:13" ht="16.5" customHeight="1">
      <c r="A109" s="200"/>
      <c r="B109" s="228"/>
      <c r="C109" s="229"/>
      <c r="D109" s="230"/>
      <c r="E109" s="230"/>
      <c r="F109" s="230"/>
      <c r="G109" s="469" t="s">
        <v>264</v>
      </c>
      <c r="H109" s="470"/>
      <c r="I109" s="201">
        <v>901</v>
      </c>
      <c r="J109" s="202">
        <v>114</v>
      </c>
      <c r="K109" s="203">
        <v>920374</v>
      </c>
      <c r="L109" s="204">
        <v>500</v>
      </c>
      <c r="M109" s="205">
        <v>83</v>
      </c>
    </row>
    <row r="110" spans="1:13" ht="63" customHeight="1">
      <c r="A110" s="200"/>
      <c r="B110" s="228"/>
      <c r="C110" s="229"/>
      <c r="D110" s="230"/>
      <c r="E110" s="230"/>
      <c r="F110" s="465" t="s">
        <v>305</v>
      </c>
      <c r="G110" s="465"/>
      <c r="H110" s="466"/>
      <c r="I110" s="201">
        <v>901</v>
      </c>
      <c r="J110" s="202">
        <v>114</v>
      </c>
      <c r="K110" s="203">
        <v>920376</v>
      </c>
      <c r="L110" s="204">
        <v>0</v>
      </c>
      <c r="M110" s="205">
        <v>69</v>
      </c>
    </row>
    <row r="111" spans="1:13" ht="16.5" customHeight="1">
      <c r="A111" s="200"/>
      <c r="B111" s="228"/>
      <c r="C111" s="229"/>
      <c r="D111" s="230"/>
      <c r="E111" s="230"/>
      <c r="F111" s="230"/>
      <c r="G111" s="469" t="s">
        <v>264</v>
      </c>
      <c r="H111" s="470"/>
      <c r="I111" s="201">
        <v>901</v>
      </c>
      <c r="J111" s="202">
        <v>114</v>
      </c>
      <c r="K111" s="203">
        <v>920376</v>
      </c>
      <c r="L111" s="204">
        <v>500</v>
      </c>
      <c r="M111" s="205">
        <v>69</v>
      </c>
    </row>
    <row r="112" spans="1:13" ht="78" customHeight="1">
      <c r="A112" s="200"/>
      <c r="B112" s="228"/>
      <c r="C112" s="229"/>
      <c r="D112" s="230"/>
      <c r="E112" s="230"/>
      <c r="F112" s="465" t="s">
        <v>615</v>
      </c>
      <c r="G112" s="465"/>
      <c r="H112" s="466"/>
      <c r="I112" s="201">
        <v>901</v>
      </c>
      <c r="J112" s="202">
        <v>114</v>
      </c>
      <c r="K112" s="203">
        <v>920378</v>
      </c>
      <c r="L112" s="204">
        <v>0</v>
      </c>
      <c r="M112" s="205">
        <v>626</v>
      </c>
    </row>
    <row r="113" spans="1:13" ht="17.25" customHeight="1">
      <c r="A113" s="200"/>
      <c r="B113" s="228"/>
      <c r="C113" s="229"/>
      <c r="D113" s="230"/>
      <c r="E113" s="230"/>
      <c r="F113" s="230"/>
      <c r="G113" s="469" t="s">
        <v>264</v>
      </c>
      <c r="H113" s="470"/>
      <c r="I113" s="201">
        <v>901</v>
      </c>
      <c r="J113" s="202">
        <v>114</v>
      </c>
      <c r="K113" s="203">
        <v>920378</v>
      </c>
      <c r="L113" s="204">
        <v>500</v>
      </c>
      <c r="M113" s="205">
        <v>626</v>
      </c>
    </row>
    <row r="114" spans="1:13" ht="30.75" customHeight="1">
      <c r="A114" s="200"/>
      <c r="B114" s="228"/>
      <c r="C114" s="473" t="s">
        <v>216</v>
      </c>
      <c r="D114" s="473"/>
      <c r="E114" s="473"/>
      <c r="F114" s="473"/>
      <c r="G114" s="473"/>
      <c r="H114" s="474"/>
      <c r="I114" s="201">
        <v>901</v>
      </c>
      <c r="J114" s="202">
        <v>314</v>
      </c>
      <c r="K114" s="203">
        <v>0</v>
      </c>
      <c r="L114" s="204">
        <v>0</v>
      </c>
      <c r="M114" s="205">
        <v>0</v>
      </c>
    </row>
    <row r="115" spans="1:13" ht="46.5" customHeight="1">
      <c r="A115" s="200"/>
      <c r="B115" s="228"/>
      <c r="C115" s="229"/>
      <c r="D115" s="465" t="s">
        <v>306</v>
      </c>
      <c r="E115" s="465"/>
      <c r="F115" s="465"/>
      <c r="G115" s="465"/>
      <c r="H115" s="466"/>
      <c r="I115" s="201">
        <v>901</v>
      </c>
      <c r="J115" s="202">
        <v>314</v>
      </c>
      <c r="K115" s="203">
        <v>2470000</v>
      </c>
      <c r="L115" s="204">
        <v>0</v>
      </c>
      <c r="M115" s="205">
        <v>0</v>
      </c>
    </row>
    <row r="116" spans="1:13" ht="45.75" customHeight="1">
      <c r="A116" s="200"/>
      <c r="B116" s="228"/>
      <c r="C116" s="229"/>
      <c r="D116" s="230"/>
      <c r="E116" s="465" t="s">
        <v>306</v>
      </c>
      <c r="F116" s="465"/>
      <c r="G116" s="465"/>
      <c r="H116" s="466"/>
      <c r="I116" s="201">
        <v>901</v>
      </c>
      <c r="J116" s="202">
        <v>314</v>
      </c>
      <c r="K116" s="203">
        <v>2470000</v>
      </c>
      <c r="L116" s="204">
        <v>0</v>
      </c>
      <c r="M116" s="205">
        <v>0</v>
      </c>
    </row>
    <row r="117" spans="1:13" ht="18.75" customHeight="1">
      <c r="A117" s="200"/>
      <c r="B117" s="228"/>
      <c r="C117" s="229"/>
      <c r="D117" s="230"/>
      <c r="E117" s="230"/>
      <c r="F117" s="465" t="s">
        <v>307</v>
      </c>
      <c r="G117" s="465"/>
      <c r="H117" s="466"/>
      <c r="I117" s="201">
        <v>901</v>
      </c>
      <c r="J117" s="202">
        <v>314</v>
      </c>
      <c r="K117" s="203">
        <v>2470001</v>
      </c>
      <c r="L117" s="204">
        <v>0</v>
      </c>
      <c r="M117" s="205">
        <v>0</v>
      </c>
    </row>
    <row r="118" spans="1:13" ht="14.25" customHeight="1">
      <c r="A118" s="200"/>
      <c r="B118" s="228"/>
      <c r="C118" s="229"/>
      <c r="D118" s="230"/>
      <c r="E118" s="230"/>
      <c r="F118" s="230"/>
      <c r="G118" s="469" t="s">
        <v>264</v>
      </c>
      <c r="H118" s="470"/>
      <c r="I118" s="201">
        <v>901</v>
      </c>
      <c r="J118" s="202">
        <v>314</v>
      </c>
      <c r="K118" s="203">
        <v>2470001</v>
      </c>
      <c r="L118" s="204">
        <v>500</v>
      </c>
      <c r="M118" s="205">
        <v>0</v>
      </c>
    </row>
    <row r="119" spans="1:13" ht="17.25" customHeight="1">
      <c r="A119" s="200"/>
      <c r="B119" s="228"/>
      <c r="C119" s="473" t="s">
        <v>230</v>
      </c>
      <c r="D119" s="473"/>
      <c r="E119" s="473"/>
      <c r="F119" s="473"/>
      <c r="G119" s="473"/>
      <c r="H119" s="474"/>
      <c r="I119" s="201">
        <v>901</v>
      </c>
      <c r="J119" s="202">
        <v>707</v>
      </c>
      <c r="K119" s="203">
        <v>0</v>
      </c>
      <c r="L119" s="204">
        <v>0</v>
      </c>
      <c r="M119" s="205">
        <v>5</v>
      </c>
    </row>
    <row r="120" spans="1:13" ht="17.25" customHeight="1">
      <c r="A120" s="200"/>
      <c r="B120" s="228"/>
      <c r="C120" s="229"/>
      <c r="D120" s="465" t="s">
        <v>308</v>
      </c>
      <c r="E120" s="465"/>
      <c r="F120" s="465"/>
      <c r="G120" s="465"/>
      <c r="H120" s="466"/>
      <c r="I120" s="201">
        <v>901</v>
      </c>
      <c r="J120" s="202">
        <v>707</v>
      </c>
      <c r="K120" s="203">
        <v>7950000</v>
      </c>
      <c r="L120" s="204">
        <v>0</v>
      </c>
      <c r="M120" s="205">
        <v>5</v>
      </c>
    </row>
    <row r="121" spans="1:13" ht="97.5" customHeight="1">
      <c r="A121" s="200"/>
      <c r="B121" s="228"/>
      <c r="C121" s="229"/>
      <c r="D121" s="230"/>
      <c r="E121" s="230"/>
      <c r="F121" s="465" t="s">
        <v>387</v>
      </c>
      <c r="G121" s="465"/>
      <c r="H121" s="466"/>
      <c r="I121" s="201">
        <v>901</v>
      </c>
      <c r="J121" s="202">
        <v>707</v>
      </c>
      <c r="K121" s="203">
        <v>7950020</v>
      </c>
      <c r="L121" s="204">
        <v>0</v>
      </c>
      <c r="M121" s="205">
        <v>5</v>
      </c>
    </row>
    <row r="122" spans="1:13" ht="17.25" customHeight="1">
      <c r="A122" s="200"/>
      <c r="B122" s="228"/>
      <c r="C122" s="229"/>
      <c r="D122" s="230"/>
      <c r="E122" s="230"/>
      <c r="F122" s="230"/>
      <c r="G122" s="469" t="s">
        <v>264</v>
      </c>
      <c r="H122" s="470"/>
      <c r="I122" s="201">
        <v>901</v>
      </c>
      <c r="J122" s="202">
        <v>707</v>
      </c>
      <c r="K122" s="203">
        <v>7950020</v>
      </c>
      <c r="L122" s="204">
        <v>500</v>
      </c>
      <c r="M122" s="205">
        <v>5</v>
      </c>
    </row>
    <row r="123" spans="1:13" ht="32.25" customHeight="1">
      <c r="A123" s="208" t="s">
        <v>221</v>
      </c>
      <c r="B123" s="471" t="s">
        <v>309</v>
      </c>
      <c r="C123" s="471"/>
      <c r="D123" s="471"/>
      <c r="E123" s="471"/>
      <c r="F123" s="471"/>
      <c r="G123" s="471"/>
      <c r="H123" s="472"/>
      <c r="I123" s="209">
        <v>903</v>
      </c>
      <c r="J123" s="210">
        <v>0</v>
      </c>
      <c r="K123" s="211">
        <v>0</v>
      </c>
      <c r="L123" s="212">
        <v>0</v>
      </c>
      <c r="M123" s="213">
        <v>225738.45786999998</v>
      </c>
    </row>
    <row r="124" spans="1:13" ht="66.75" customHeight="1">
      <c r="A124" s="200"/>
      <c r="B124" s="228"/>
      <c r="C124" s="473" t="s">
        <v>207</v>
      </c>
      <c r="D124" s="473"/>
      <c r="E124" s="473"/>
      <c r="F124" s="473"/>
      <c r="G124" s="473"/>
      <c r="H124" s="474"/>
      <c r="I124" s="201">
        <v>903</v>
      </c>
      <c r="J124" s="202">
        <v>104</v>
      </c>
      <c r="K124" s="203">
        <v>0</v>
      </c>
      <c r="L124" s="204">
        <v>0</v>
      </c>
      <c r="M124" s="205">
        <v>104572.98835999999</v>
      </c>
    </row>
    <row r="125" spans="1:13" ht="15.75" customHeight="1">
      <c r="A125" s="200"/>
      <c r="B125" s="228"/>
      <c r="C125" s="229"/>
      <c r="D125" s="465" t="s">
        <v>266</v>
      </c>
      <c r="E125" s="465"/>
      <c r="F125" s="465"/>
      <c r="G125" s="465"/>
      <c r="H125" s="466"/>
      <c r="I125" s="201">
        <v>903</v>
      </c>
      <c r="J125" s="202">
        <v>104</v>
      </c>
      <c r="K125" s="203">
        <v>20000</v>
      </c>
      <c r="L125" s="204">
        <v>0</v>
      </c>
      <c r="M125" s="205">
        <v>104572.98835999999</v>
      </c>
    </row>
    <row r="126" spans="1:13" ht="15.75" customHeight="1">
      <c r="A126" s="200"/>
      <c r="B126" s="228"/>
      <c r="C126" s="229"/>
      <c r="D126" s="230"/>
      <c r="E126" s="465" t="s">
        <v>266</v>
      </c>
      <c r="F126" s="465"/>
      <c r="G126" s="465"/>
      <c r="H126" s="466"/>
      <c r="I126" s="201">
        <v>903</v>
      </c>
      <c r="J126" s="202">
        <v>104</v>
      </c>
      <c r="K126" s="203">
        <v>20000</v>
      </c>
      <c r="L126" s="204">
        <v>0</v>
      </c>
      <c r="M126" s="205">
        <v>8855.933229999999</v>
      </c>
    </row>
    <row r="127" spans="1:13" ht="32.25" customHeight="1">
      <c r="A127" s="200"/>
      <c r="B127" s="228"/>
      <c r="C127" s="229"/>
      <c r="D127" s="230"/>
      <c r="E127" s="230"/>
      <c r="F127" s="465" t="s">
        <v>310</v>
      </c>
      <c r="G127" s="465"/>
      <c r="H127" s="466"/>
      <c r="I127" s="201">
        <v>903</v>
      </c>
      <c r="J127" s="202">
        <v>104</v>
      </c>
      <c r="K127" s="203">
        <v>20001</v>
      </c>
      <c r="L127" s="204">
        <v>0</v>
      </c>
      <c r="M127" s="205">
        <v>8855.933229999999</v>
      </c>
    </row>
    <row r="128" spans="1:13" ht="18" customHeight="1">
      <c r="A128" s="200"/>
      <c r="B128" s="228"/>
      <c r="C128" s="229"/>
      <c r="D128" s="230"/>
      <c r="E128" s="230"/>
      <c r="F128" s="230"/>
      <c r="G128" s="469" t="s">
        <v>264</v>
      </c>
      <c r="H128" s="470"/>
      <c r="I128" s="201">
        <v>903</v>
      </c>
      <c r="J128" s="202">
        <v>104</v>
      </c>
      <c r="K128" s="203">
        <v>20001</v>
      </c>
      <c r="L128" s="204">
        <v>500</v>
      </c>
      <c r="M128" s="205">
        <v>8855.933229999999</v>
      </c>
    </row>
    <row r="129" spans="1:13" ht="17.25" customHeight="1">
      <c r="A129" s="200"/>
      <c r="B129" s="228"/>
      <c r="C129" s="229"/>
      <c r="D129" s="230"/>
      <c r="E129" s="465" t="s">
        <v>267</v>
      </c>
      <c r="F129" s="465"/>
      <c r="G129" s="465"/>
      <c r="H129" s="466"/>
      <c r="I129" s="201">
        <v>903</v>
      </c>
      <c r="J129" s="202">
        <v>104</v>
      </c>
      <c r="K129" s="203">
        <v>20400</v>
      </c>
      <c r="L129" s="204">
        <v>0</v>
      </c>
      <c r="M129" s="205">
        <v>95717.05513</v>
      </c>
    </row>
    <row r="130" spans="1:13" ht="32.25" customHeight="1">
      <c r="A130" s="200"/>
      <c r="B130" s="228"/>
      <c r="C130" s="229"/>
      <c r="D130" s="230"/>
      <c r="E130" s="230"/>
      <c r="F130" s="465" t="s">
        <v>309</v>
      </c>
      <c r="G130" s="465"/>
      <c r="H130" s="466"/>
      <c r="I130" s="201">
        <v>903</v>
      </c>
      <c r="J130" s="202">
        <v>104</v>
      </c>
      <c r="K130" s="203">
        <v>20405</v>
      </c>
      <c r="L130" s="204">
        <v>0</v>
      </c>
      <c r="M130" s="205">
        <v>95717.05513</v>
      </c>
    </row>
    <row r="131" spans="1:13" ht="15.75" customHeight="1">
      <c r="A131" s="200"/>
      <c r="B131" s="228"/>
      <c r="C131" s="229"/>
      <c r="D131" s="230"/>
      <c r="E131" s="230"/>
      <c r="F131" s="230"/>
      <c r="G131" s="469" t="s">
        <v>264</v>
      </c>
      <c r="H131" s="470"/>
      <c r="I131" s="201">
        <v>903</v>
      </c>
      <c r="J131" s="202">
        <v>104</v>
      </c>
      <c r="K131" s="203">
        <v>20405</v>
      </c>
      <c r="L131" s="204">
        <v>500</v>
      </c>
      <c r="M131" s="205">
        <v>95717.05513</v>
      </c>
    </row>
    <row r="132" spans="1:13" ht="15" customHeight="1">
      <c r="A132" s="200"/>
      <c r="B132" s="228"/>
      <c r="C132" s="473" t="s">
        <v>211</v>
      </c>
      <c r="D132" s="473"/>
      <c r="E132" s="473"/>
      <c r="F132" s="473"/>
      <c r="G132" s="473"/>
      <c r="H132" s="474"/>
      <c r="I132" s="201">
        <v>903</v>
      </c>
      <c r="J132" s="202">
        <v>112</v>
      </c>
      <c r="K132" s="203">
        <v>0</v>
      </c>
      <c r="L132" s="204">
        <v>0</v>
      </c>
      <c r="M132" s="205">
        <v>46.57351</v>
      </c>
    </row>
    <row r="133" spans="1:13" ht="15" customHeight="1">
      <c r="A133" s="200"/>
      <c r="B133" s="228"/>
      <c r="C133" s="229"/>
      <c r="D133" s="465" t="s">
        <v>211</v>
      </c>
      <c r="E133" s="465"/>
      <c r="F133" s="465"/>
      <c r="G133" s="465"/>
      <c r="H133" s="466"/>
      <c r="I133" s="201">
        <v>903</v>
      </c>
      <c r="J133" s="202">
        <v>112</v>
      </c>
      <c r="K133" s="203">
        <v>700000</v>
      </c>
      <c r="L133" s="204">
        <v>0</v>
      </c>
      <c r="M133" s="205">
        <v>46.57351</v>
      </c>
    </row>
    <row r="134" spans="1:13" ht="15" customHeight="1">
      <c r="A134" s="200"/>
      <c r="B134" s="228"/>
      <c r="C134" s="229"/>
      <c r="D134" s="230"/>
      <c r="E134" s="465" t="s">
        <v>273</v>
      </c>
      <c r="F134" s="465"/>
      <c r="G134" s="465"/>
      <c r="H134" s="466"/>
      <c r="I134" s="201">
        <v>903</v>
      </c>
      <c r="J134" s="202">
        <v>112</v>
      </c>
      <c r="K134" s="203">
        <v>700500</v>
      </c>
      <c r="L134" s="204">
        <v>0</v>
      </c>
      <c r="M134" s="205">
        <v>46.57351</v>
      </c>
    </row>
    <row r="135" spans="1:13" ht="33" customHeight="1">
      <c r="A135" s="200"/>
      <c r="B135" s="228"/>
      <c r="C135" s="229"/>
      <c r="D135" s="230"/>
      <c r="E135" s="230"/>
      <c r="F135" s="465" t="s">
        <v>301</v>
      </c>
      <c r="G135" s="465"/>
      <c r="H135" s="466"/>
      <c r="I135" s="201">
        <v>903</v>
      </c>
      <c r="J135" s="202">
        <v>112</v>
      </c>
      <c r="K135" s="203">
        <v>700501</v>
      </c>
      <c r="L135" s="204">
        <v>0</v>
      </c>
      <c r="M135" s="205">
        <v>46.57351</v>
      </c>
    </row>
    <row r="136" spans="1:13" ht="14.25" customHeight="1">
      <c r="A136" s="200"/>
      <c r="B136" s="228"/>
      <c r="C136" s="229"/>
      <c r="D136" s="230"/>
      <c r="E136" s="230"/>
      <c r="F136" s="230"/>
      <c r="G136" s="469" t="s">
        <v>271</v>
      </c>
      <c r="H136" s="470"/>
      <c r="I136" s="201">
        <v>903</v>
      </c>
      <c r="J136" s="202">
        <v>112</v>
      </c>
      <c r="K136" s="203">
        <v>700501</v>
      </c>
      <c r="L136" s="204">
        <v>13</v>
      </c>
      <c r="M136" s="205">
        <v>46.57351</v>
      </c>
    </row>
    <row r="137" spans="1:13" ht="14.25" customHeight="1">
      <c r="A137" s="200"/>
      <c r="B137" s="228"/>
      <c r="C137" s="473" t="s">
        <v>212</v>
      </c>
      <c r="D137" s="473"/>
      <c r="E137" s="473"/>
      <c r="F137" s="473"/>
      <c r="G137" s="473"/>
      <c r="H137" s="474"/>
      <c r="I137" s="201">
        <v>903</v>
      </c>
      <c r="J137" s="202">
        <v>114</v>
      </c>
      <c r="K137" s="203">
        <v>0</v>
      </c>
      <c r="L137" s="204">
        <v>0</v>
      </c>
      <c r="M137" s="205">
        <v>112147.82337999999</v>
      </c>
    </row>
    <row r="138" spans="1:13" ht="31.5" customHeight="1">
      <c r="A138" s="200"/>
      <c r="B138" s="228"/>
      <c r="C138" s="229"/>
      <c r="D138" s="465" t="s">
        <v>274</v>
      </c>
      <c r="E138" s="465"/>
      <c r="F138" s="465"/>
      <c r="G138" s="465"/>
      <c r="H138" s="466"/>
      <c r="I138" s="201">
        <v>903</v>
      </c>
      <c r="J138" s="202">
        <v>114</v>
      </c>
      <c r="K138" s="203">
        <v>920000</v>
      </c>
      <c r="L138" s="204">
        <v>0</v>
      </c>
      <c r="M138" s="205">
        <v>30695.406320000002</v>
      </c>
    </row>
    <row r="139" spans="1:13" ht="18" customHeight="1">
      <c r="A139" s="200"/>
      <c r="B139" s="228"/>
      <c r="C139" s="229"/>
      <c r="D139" s="230"/>
      <c r="E139" s="465" t="s">
        <v>275</v>
      </c>
      <c r="F139" s="465"/>
      <c r="G139" s="465"/>
      <c r="H139" s="466"/>
      <c r="I139" s="201">
        <v>903</v>
      </c>
      <c r="J139" s="202">
        <v>114</v>
      </c>
      <c r="K139" s="203">
        <v>920300</v>
      </c>
      <c r="L139" s="204">
        <v>0</v>
      </c>
      <c r="M139" s="205">
        <v>30695.406320000002</v>
      </c>
    </row>
    <row r="140" spans="1:13" ht="15" customHeight="1">
      <c r="A140" s="200"/>
      <c r="B140" s="228"/>
      <c r="C140" s="229"/>
      <c r="D140" s="230"/>
      <c r="E140" s="230"/>
      <c r="F140" s="465" t="s">
        <v>311</v>
      </c>
      <c r="G140" s="465"/>
      <c r="H140" s="466"/>
      <c r="I140" s="201">
        <v>903</v>
      </c>
      <c r="J140" s="202">
        <v>114</v>
      </c>
      <c r="K140" s="203">
        <v>920302</v>
      </c>
      <c r="L140" s="204">
        <v>0</v>
      </c>
      <c r="M140" s="205">
        <v>11823.9</v>
      </c>
    </row>
    <row r="141" spans="1:13" ht="15" customHeight="1">
      <c r="A141" s="200"/>
      <c r="B141" s="228"/>
      <c r="C141" s="229"/>
      <c r="D141" s="230"/>
      <c r="E141" s="230"/>
      <c r="F141" s="230"/>
      <c r="G141" s="469" t="s">
        <v>264</v>
      </c>
      <c r="H141" s="470"/>
      <c r="I141" s="201">
        <v>903</v>
      </c>
      <c r="J141" s="202">
        <v>114</v>
      </c>
      <c r="K141" s="203">
        <v>920302</v>
      </c>
      <c r="L141" s="204">
        <v>500</v>
      </c>
      <c r="M141" s="205">
        <v>11823.9</v>
      </c>
    </row>
    <row r="142" spans="1:13" ht="15" customHeight="1">
      <c r="A142" s="200"/>
      <c r="B142" s="228"/>
      <c r="C142" s="229"/>
      <c r="D142" s="230"/>
      <c r="E142" s="230"/>
      <c r="F142" s="465" t="s">
        <v>312</v>
      </c>
      <c r="G142" s="465"/>
      <c r="H142" s="466"/>
      <c r="I142" s="201">
        <v>903</v>
      </c>
      <c r="J142" s="202">
        <v>114</v>
      </c>
      <c r="K142" s="203">
        <v>920353</v>
      </c>
      <c r="L142" s="204">
        <v>0</v>
      </c>
      <c r="M142" s="205">
        <v>6001.70632</v>
      </c>
    </row>
    <row r="143" spans="1:13" ht="17.25" customHeight="1">
      <c r="A143" s="200"/>
      <c r="B143" s="228"/>
      <c r="C143" s="229"/>
      <c r="D143" s="230"/>
      <c r="E143" s="230"/>
      <c r="F143" s="230"/>
      <c r="G143" s="469" t="s">
        <v>264</v>
      </c>
      <c r="H143" s="470"/>
      <c r="I143" s="201">
        <v>903</v>
      </c>
      <c r="J143" s="202">
        <v>114</v>
      </c>
      <c r="K143" s="203">
        <v>920353</v>
      </c>
      <c r="L143" s="204">
        <v>500</v>
      </c>
      <c r="M143" s="205">
        <v>6001.70632</v>
      </c>
    </row>
    <row r="144" spans="1:13" ht="17.25" customHeight="1">
      <c r="A144" s="200"/>
      <c r="B144" s="228"/>
      <c r="C144" s="229"/>
      <c r="D144" s="230"/>
      <c r="E144" s="230"/>
      <c r="F144" s="465" t="s">
        <v>313</v>
      </c>
      <c r="G144" s="465"/>
      <c r="H144" s="466"/>
      <c r="I144" s="201">
        <v>903</v>
      </c>
      <c r="J144" s="202">
        <v>114</v>
      </c>
      <c r="K144" s="203">
        <v>920361</v>
      </c>
      <c r="L144" s="204">
        <v>0</v>
      </c>
      <c r="M144" s="205">
        <v>967.8</v>
      </c>
    </row>
    <row r="145" spans="1:13" ht="17.25" customHeight="1">
      <c r="A145" s="200"/>
      <c r="B145" s="228"/>
      <c r="C145" s="229"/>
      <c r="D145" s="230"/>
      <c r="E145" s="230"/>
      <c r="F145" s="230"/>
      <c r="G145" s="469" t="s">
        <v>264</v>
      </c>
      <c r="H145" s="470"/>
      <c r="I145" s="201">
        <v>903</v>
      </c>
      <c r="J145" s="202">
        <v>114</v>
      </c>
      <c r="K145" s="203">
        <v>920361</v>
      </c>
      <c r="L145" s="204">
        <v>500</v>
      </c>
      <c r="M145" s="205">
        <v>967.8</v>
      </c>
    </row>
    <row r="146" spans="1:13" ht="48.75" customHeight="1">
      <c r="A146" s="200"/>
      <c r="B146" s="228"/>
      <c r="C146" s="229"/>
      <c r="D146" s="230"/>
      <c r="E146" s="230"/>
      <c r="F146" s="465" t="s">
        <v>314</v>
      </c>
      <c r="G146" s="465"/>
      <c r="H146" s="466"/>
      <c r="I146" s="201">
        <v>903</v>
      </c>
      <c r="J146" s="202">
        <v>114</v>
      </c>
      <c r="K146" s="203">
        <v>920364</v>
      </c>
      <c r="L146" s="204">
        <v>0</v>
      </c>
      <c r="M146" s="205">
        <v>11902</v>
      </c>
    </row>
    <row r="147" spans="1:13" ht="17.25" customHeight="1">
      <c r="A147" s="200"/>
      <c r="B147" s="228"/>
      <c r="C147" s="229"/>
      <c r="D147" s="230"/>
      <c r="E147" s="230"/>
      <c r="F147" s="230"/>
      <c r="G147" s="469" t="s">
        <v>264</v>
      </c>
      <c r="H147" s="470"/>
      <c r="I147" s="201">
        <v>903</v>
      </c>
      <c r="J147" s="202">
        <v>114</v>
      </c>
      <c r="K147" s="203">
        <v>920364</v>
      </c>
      <c r="L147" s="204">
        <v>500</v>
      </c>
      <c r="M147" s="205">
        <v>11902</v>
      </c>
    </row>
    <row r="148" spans="1:13" ht="30" customHeight="1">
      <c r="A148" s="200"/>
      <c r="B148" s="228"/>
      <c r="C148" s="229"/>
      <c r="D148" s="465" t="s">
        <v>315</v>
      </c>
      <c r="E148" s="465"/>
      <c r="F148" s="465"/>
      <c r="G148" s="465"/>
      <c r="H148" s="466"/>
      <c r="I148" s="201">
        <v>903</v>
      </c>
      <c r="J148" s="202">
        <v>114</v>
      </c>
      <c r="K148" s="203">
        <v>930000</v>
      </c>
      <c r="L148" s="204">
        <v>0</v>
      </c>
      <c r="M148" s="205">
        <v>72553.72186000002</v>
      </c>
    </row>
    <row r="149" spans="1:13" ht="16.5" customHeight="1">
      <c r="A149" s="200"/>
      <c r="B149" s="228"/>
      <c r="C149" s="229"/>
      <c r="D149" s="230"/>
      <c r="E149" s="465" t="s">
        <v>288</v>
      </c>
      <c r="F149" s="465"/>
      <c r="G149" s="465"/>
      <c r="H149" s="466"/>
      <c r="I149" s="201">
        <v>903</v>
      </c>
      <c r="J149" s="202">
        <v>114</v>
      </c>
      <c r="K149" s="203">
        <v>939900</v>
      </c>
      <c r="L149" s="204">
        <v>0</v>
      </c>
      <c r="M149" s="205">
        <v>72553.72186000002</v>
      </c>
    </row>
    <row r="150" spans="1:13" ht="34.5" customHeight="1">
      <c r="A150" s="200"/>
      <c r="B150" s="228"/>
      <c r="C150" s="229"/>
      <c r="D150" s="230"/>
      <c r="E150" s="230"/>
      <c r="F150" s="465" t="s">
        <v>316</v>
      </c>
      <c r="G150" s="465"/>
      <c r="H150" s="466"/>
      <c r="I150" s="201">
        <v>903</v>
      </c>
      <c r="J150" s="202">
        <v>114</v>
      </c>
      <c r="K150" s="203">
        <v>939901</v>
      </c>
      <c r="L150" s="204">
        <v>0</v>
      </c>
      <c r="M150" s="205">
        <v>52919.45086</v>
      </c>
    </row>
    <row r="151" spans="1:13" ht="15" customHeight="1">
      <c r="A151" s="200"/>
      <c r="B151" s="228"/>
      <c r="C151" s="229"/>
      <c r="D151" s="230"/>
      <c r="E151" s="230"/>
      <c r="F151" s="230"/>
      <c r="G151" s="469" t="s">
        <v>290</v>
      </c>
      <c r="H151" s="470"/>
      <c r="I151" s="201">
        <v>903</v>
      </c>
      <c r="J151" s="202">
        <v>114</v>
      </c>
      <c r="K151" s="203">
        <v>939901</v>
      </c>
      <c r="L151" s="204">
        <v>1</v>
      </c>
      <c r="M151" s="205">
        <v>52919.45086</v>
      </c>
    </row>
    <row r="152" spans="1:13" ht="32.25" customHeight="1">
      <c r="A152" s="200"/>
      <c r="B152" s="228"/>
      <c r="C152" s="229"/>
      <c r="D152" s="230"/>
      <c r="E152" s="230"/>
      <c r="F152" s="465" t="s">
        <v>317</v>
      </c>
      <c r="G152" s="465"/>
      <c r="H152" s="466"/>
      <c r="I152" s="201">
        <v>903</v>
      </c>
      <c r="J152" s="202">
        <v>114</v>
      </c>
      <c r="K152" s="203">
        <v>939910</v>
      </c>
      <c r="L152" s="204">
        <v>0</v>
      </c>
      <c r="M152" s="205">
        <v>13990.599999999999</v>
      </c>
    </row>
    <row r="153" spans="1:13" ht="17.25" customHeight="1">
      <c r="A153" s="200"/>
      <c r="B153" s="228"/>
      <c r="C153" s="229"/>
      <c r="D153" s="230"/>
      <c r="E153" s="230"/>
      <c r="F153" s="230"/>
      <c r="G153" s="469" t="s">
        <v>290</v>
      </c>
      <c r="H153" s="470"/>
      <c r="I153" s="201">
        <v>903</v>
      </c>
      <c r="J153" s="202">
        <v>114</v>
      </c>
      <c r="K153" s="203">
        <v>939910</v>
      </c>
      <c r="L153" s="204">
        <v>1</v>
      </c>
      <c r="M153" s="205">
        <v>13990.599999999999</v>
      </c>
    </row>
    <row r="154" spans="1:13" ht="30" customHeight="1">
      <c r="A154" s="200"/>
      <c r="B154" s="228"/>
      <c r="C154" s="229"/>
      <c r="D154" s="230"/>
      <c r="E154" s="230"/>
      <c r="F154" s="465" t="s">
        <v>318</v>
      </c>
      <c r="G154" s="465"/>
      <c r="H154" s="466"/>
      <c r="I154" s="201">
        <v>903</v>
      </c>
      <c r="J154" s="202">
        <v>114</v>
      </c>
      <c r="K154" s="203">
        <v>939916</v>
      </c>
      <c r="L154" s="204">
        <v>0</v>
      </c>
      <c r="M154" s="205">
        <v>5643.671</v>
      </c>
    </row>
    <row r="155" spans="1:13" ht="16.5" customHeight="1">
      <c r="A155" s="200"/>
      <c r="B155" s="228"/>
      <c r="C155" s="229"/>
      <c r="D155" s="230"/>
      <c r="E155" s="230"/>
      <c r="F155" s="230"/>
      <c r="G155" s="469" t="s">
        <v>290</v>
      </c>
      <c r="H155" s="470"/>
      <c r="I155" s="201">
        <v>903</v>
      </c>
      <c r="J155" s="202">
        <v>114</v>
      </c>
      <c r="K155" s="203">
        <v>939916</v>
      </c>
      <c r="L155" s="204">
        <v>1</v>
      </c>
      <c r="M155" s="205">
        <v>5643.671</v>
      </c>
    </row>
    <row r="156" spans="1:13" ht="32.25" customHeight="1">
      <c r="A156" s="200"/>
      <c r="B156" s="228"/>
      <c r="C156" s="229"/>
      <c r="D156" s="465" t="s">
        <v>291</v>
      </c>
      <c r="E156" s="465"/>
      <c r="F156" s="465"/>
      <c r="G156" s="465"/>
      <c r="H156" s="466"/>
      <c r="I156" s="201">
        <v>903</v>
      </c>
      <c r="J156" s="202">
        <v>114</v>
      </c>
      <c r="K156" s="203">
        <v>4400000</v>
      </c>
      <c r="L156" s="204">
        <v>0</v>
      </c>
      <c r="M156" s="205">
        <v>3879.3800000000006</v>
      </c>
    </row>
    <row r="157" spans="1:13" ht="17.25" customHeight="1">
      <c r="A157" s="200"/>
      <c r="B157" s="228"/>
      <c r="C157" s="229"/>
      <c r="D157" s="230"/>
      <c r="E157" s="465" t="s">
        <v>288</v>
      </c>
      <c r="F157" s="465"/>
      <c r="G157" s="465"/>
      <c r="H157" s="466"/>
      <c r="I157" s="201">
        <v>903</v>
      </c>
      <c r="J157" s="202">
        <v>114</v>
      </c>
      <c r="K157" s="203">
        <v>4409900</v>
      </c>
      <c r="L157" s="204">
        <v>0</v>
      </c>
      <c r="M157" s="205">
        <v>3879.3800000000006</v>
      </c>
    </row>
    <row r="158" spans="1:13" ht="15.75" customHeight="1">
      <c r="A158" s="200"/>
      <c r="B158" s="228"/>
      <c r="C158" s="229"/>
      <c r="D158" s="230"/>
      <c r="E158" s="230"/>
      <c r="F158" s="465" t="s">
        <v>319</v>
      </c>
      <c r="G158" s="465"/>
      <c r="H158" s="466"/>
      <c r="I158" s="201">
        <v>903</v>
      </c>
      <c r="J158" s="202">
        <v>114</v>
      </c>
      <c r="K158" s="203">
        <v>4409909</v>
      </c>
      <c r="L158" s="204">
        <v>0</v>
      </c>
      <c r="M158" s="205">
        <v>3879.3800000000006</v>
      </c>
    </row>
    <row r="159" spans="1:13" ht="15.75" customHeight="1">
      <c r="A159" s="200"/>
      <c r="B159" s="228"/>
      <c r="C159" s="229"/>
      <c r="D159" s="230"/>
      <c r="E159" s="230"/>
      <c r="F159" s="230"/>
      <c r="G159" s="469" t="s">
        <v>290</v>
      </c>
      <c r="H159" s="470"/>
      <c r="I159" s="201">
        <v>903</v>
      </c>
      <c r="J159" s="202">
        <v>114</v>
      </c>
      <c r="K159" s="203">
        <v>4409909</v>
      </c>
      <c r="L159" s="204">
        <v>1</v>
      </c>
      <c r="M159" s="205">
        <v>3879.3800000000006</v>
      </c>
    </row>
    <row r="160" spans="1:13" ht="15.75" customHeight="1">
      <c r="A160" s="200"/>
      <c r="B160" s="228"/>
      <c r="C160" s="229"/>
      <c r="D160" s="465" t="s">
        <v>308</v>
      </c>
      <c r="E160" s="465"/>
      <c r="F160" s="465"/>
      <c r="G160" s="465"/>
      <c r="H160" s="466"/>
      <c r="I160" s="201">
        <v>903</v>
      </c>
      <c r="J160" s="202">
        <v>114</v>
      </c>
      <c r="K160" s="203">
        <v>7950000</v>
      </c>
      <c r="L160" s="204">
        <v>0</v>
      </c>
      <c r="M160" s="205">
        <v>5019.3152</v>
      </c>
    </row>
    <row r="161" spans="1:13" ht="31.5" customHeight="1">
      <c r="A161" s="200"/>
      <c r="B161" s="228"/>
      <c r="C161" s="229"/>
      <c r="D161" s="230"/>
      <c r="E161" s="230"/>
      <c r="F161" s="465" t="s">
        <v>320</v>
      </c>
      <c r="G161" s="465"/>
      <c r="H161" s="466"/>
      <c r="I161" s="201">
        <v>903</v>
      </c>
      <c r="J161" s="202">
        <v>114</v>
      </c>
      <c r="K161" s="203">
        <v>7950001</v>
      </c>
      <c r="L161" s="204">
        <v>0</v>
      </c>
      <c r="M161" s="205">
        <v>5019.3152</v>
      </c>
    </row>
    <row r="162" spans="1:13" ht="15.75" customHeight="1">
      <c r="A162" s="200"/>
      <c r="B162" s="228"/>
      <c r="C162" s="229"/>
      <c r="D162" s="230"/>
      <c r="E162" s="230"/>
      <c r="F162" s="230"/>
      <c r="G162" s="469" t="s">
        <v>264</v>
      </c>
      <c r="H162" s="470"/>
      <c r="I162" s="201">
        <v>903</v>
      </c>
      <c r="J162" s="202">
        <v>114</v>
      </c>
      <c r="K162" s="203">
        <v>7950001</v>
      </c>
      <c r="L162" s="204">
        <v>500</v>
      </c>
      <c r="M162" s="205">
        <v>5019.3152</v>
      </c>
    </row>
    <row r="163" spans="1:13" ht="48" customHeight="1">
      <c r="A163" s="200"/>
      <c r="B163" s="228"/>
      <c r="C163" s="473" t="s">
        <v>215</v>
      </c>
      <c r="D163" s="473"/>
      <c r="E163" s="473"/>
      <c r="F163" s="473"/>
      <c r="G163" s="473"/>
      <c r="H163" s="474"/>
      <c r="I163" s="201">
        <v>903</v>
      </c>
      <c r="J163" s="202">
        <v>309</v>
      </c>
      <c r="K163" s="203">
        <v>0</v>
      </c>
      <c r="L163" s="204">
        <v>0</v>
      </c>
      <c r="M163" s="205">
        <v>1204.1</v>
      </c>
    </row>
    <row r="164" spans="1:13" ht="45" customHeight="1">
      <c r="A164" s="200"/>
      <c r="B164" s="228"/>
      <c r="C164" s="229"/>
      <c r="D164" s="465" t="s">
        <v>321</v>
      </c>
      <c r="E164" s="465"/>
      <c r="F164" s="465"/>
      <c r="G164" s="465"/>
      <c r="H164" s="466"/>
      <c r="I164" s="201">
        <v>903</v>
      </c>
      <c r="J164" s="202">
        <v>309</v>
      </c>
      <c r="K164" s="203">
        <v>2180000</v>
      </c>
      <c r="L164" s="204">
        <v>0</v>
      </c>
      <c r="M164" s="205">
        <v>400.5</v>
      </c>
    </row>
    <row r="165" spans="1:13" ht="45.75" customHeight="1">
      <c r="A165" s="200"/>
      <c r="B165" s="228"/>
      <c r="C165" s="229"/>
      <c r="D165" s="230"/>
      <c r="E165" s="465" t="s">
        <v>322</v>
      </c>
      <c r="F165" s="465"/>
      <c r="G165" s="465"/>
      <c r="H165" s="466"/>
      <c r="I165" s="201">
        <v>903</v>
      </c>
      <c r="J165" s="202">
        <v>309</v>
      </c>
      <c r="K165" s="203">
        <v>2180100</v>
      </c>
      <c r="L165" s="204">
        <v>0</v>
      </c>
      <c r="M165" s="205">
        <v>400.5</v>
      </c>
    </row>
    <row r="166" spans="1:13" ht="49.5" customHeight="1">
      <c r="A166" s="200"/>
      <c r="B166" s="228"/>
      <c r="C166" s="229"/>
      <c r="D166" s="230"/>
      <c r="E166" s="230"/>
      <c r="F166" s="465" t="s">
        <v>321</v>
      </c>
      <c r="G166" s="465"/>
      <c r="H166" s="466"/>
      <c r="I166" s="201">
        <v>903</v>
      </c>
      <c r="J166" s="202">
        <v>309</v>
      </c>
      <c r="K166" s="203">
        <v>2180102</v>
      </c>
      <c r="L166" s="204">
        <v>0</v>
      </c>
      <c r="M166" s="205">
        <v>400.5</v>
      </c>
    </row>
    <row r="167" spans="1:13" ht="17.25" customHeight="1">
      <c r="A167" s="200"/>
      <c r="B167" s="228"/>
      <c r="C167" s="229"/>
      <c r="D167" s="230"/>
      <c r="E167" s="230"/>
      <c r="F167" s="230"/>
      <c r="G167" s="469" t="s">
        <v>264</v>
      </c>
      <c r="H167" s="470"/>
      <c r="I167" s="201">
        <v>903</v>
      </c>
      <c r="J167" s="202">
        <v>309</v>
      </c>
      <c r="K167" s="203">
        <v>2180102</v>
      </c>
      <c r="L167" s="204">
        <v>500</v>
      </c>
      <c r="M167" s="205">
        <v>400.5</v>
      </c>
    </row>
    <row r="168" spans="1:13" ht="18" customHeight="1">
      <c r="A168" s="200"/>
      <c r="B168" s="228"/>
      <c r="C168" s="229"/>
      <c r="D168" s="465" t="s">
        <v>308</v>
      </c>
      <c r="E168" s="465"/>
      <c r="F168" s="465"/>
      <c r="G168" s="465"/>
      <c r="H168" s="466"/>
      <c r="I168" s="201">
        <v>903</v>
      </c>
      <c r="J168" s="202">
        <v>309</v>
      </c>
      <c r="K168" s="203">
        <v>7950000</v>
      </c>
      <c r="L168" s="204">
        <v>0</v>
      </c>
      <c r="M168" s="205">
        <v>803.6</v>
      </c>
    </row>
    <row r="169" spans="1:13" ht="78.75" customHeight="1">
      <c r="A169" s="200"/>
      <c r="B169" s="228"/>
      <c r="C169" s="229"/>
      <c r="D169" s="230"/>
      <c r="E169" s="230"/>
      <c r="F169" s="465" t="s">
        <v>323</v>
      </c>
      <c r="G169" s="465"/>
      <c r="H169" s="466"/>
      <c r="I169" s="201">
        <v>903</v>
      </c>
      <c r="J169" s="202">
        <v>309</v>
      </c>
      <c r="K169" s="203">
        <v>7950019</v>
      </c>
      <c r="L169" s="204">
        <v>0</v>
      </c>
      <c r="M169" s="205">
        <v>803.6</v>
      </c>
    </row>
    <row r="170" spans="1:13" ht="15.75" customHeight="1">
      <c r="A170" s="200"/>
      <c r="B170" s="228"/>
      <c r="C170" s="229"/>
      <c r="D170" s="230"/>
      <c r="E170" s="230"/>
      <c r="F170" s="230"/>
      <c r="G170" s="469" t="s">
        <v>264</v>
      </c>
      <c r="H170" s="470"/>
      <c r="I170" s="201">
        <v>903</v>
      </c>
      <c r="J170" s="202">
        <v>309</v>
      </c>
      <c r="K170" s="203">
        <v>7950019</v>
      </c>
      <c r="L170" s="204">
        <v>500</v>
      </c>
      <c r="M170" s="205">
        <v>803.6</v>
      </c>
    </row>
    <row r="171" spans="1:13" ht="31.5" customHeight="1">
      <c r="A171" s="200"/>
      <c r="B171" s="228"/>
      <c r="C171" s="473" t="s">
        <v>216</v>
      </c>
      <c r="D171" s="473"/>
      <c r="E171" s="473"/>
      <c r="F171" s="473"/>
      <c r="G171" s="473"/>
      <c r="H171" s="474"/>
      <c r="I171" s="201">
        <v>903</v>
      </c>
      <c r="J171" s="202">
        <v>314</v>
      </c>
      <c r="K171" s="203">
        <v>0</v>
      </c>
      <c r="L171" s="204">
        <v>0</v>
      </c>
      <c r="M171" s="205">
        <v>537.4</v>
      </c>
    </row>
    <row r="172" spans="1:13" ht="18.75" customHeight="1">
      <c r="A172" s="200"/>
      <c r="B172" s="228"/>
      <c r="C172" s="229"/>
      <c r="D172" s="465" t="s">
        <v>308</v>
      </c>
      <c r="E172" s="465"/>
      <c r="F172" s="465"/>
      <c r="G172" s="465"/>
      <c r="H172" s="466"/>
      <c r="I172" s="201">
        <v>903</v>
      </c>
      <c r="J172" s="202">
        <v>314</v>
      </c>
      <c r="K172" s="203">
        <v>7950000</v>
      </c>
      <c r="L172" s="204">
        <v>0</v>
      </c>
      <c r="M172" s="205">
        <v>537.4</v>
      </c>
    </row>
    <row r="173" spans="1:13" ht="45" customHeight="1">
      <c r="A173" s="200"/>
      <c r="B173" s="228"/>
      <c r="C173" s="229"/>
      <c r="D173" s="230"/>
      <c r="E173" s="230"/>
      <c r="F173" s="465" t="s">
        <v>324</v>
      </c>
      <c r="G173" s="465"/>
      <c r="H173" s="466"/>
      <c r="I173" s="201">
        <v>903</v>
      </c>
      <c r="J173" s="202">
        <v>314</v>
      </c>
      <c r="K173" s="203">
        <v>7950013</v>
      </c>
      <c r="L173" s="204">
        <v>0</v>
      </c>
      <c r="M173" s="205">
        <v>537.4</v>
      </c>
    </row>
    <row r="174" spans="1:13" ht="18" customHeight="1">
      <c r="A174" s="200"/>
      <c r="B174" s="228"/>
      <c r="C174" s="229"/>
      <c r="D174" s="230"/>
      <c r="E174" s="230"/>
      <c r="F174" s="230"/>
      <c r="G174" s="469" t="s">
        <v>264</v>
      </c>
      <c r="H174" s="470"/>
      <c r="I174" s="201">
        <v>903</v>
      </c>
      <c r="J174" s="202">
        <v>314</v>
      </c>
      <c r="K174" s="203">
        <v>7950013</v>
      </c>
      <c r="L174" s="204">
        <v>500</v>
      </c>
      <c r="M174" s="205">
        <v>537.4</v>
      </c>
    </row>
    <row r="175" spans="1:13" ht="15.75" customHeight="1">
      <c r="A175" s="200"/>
      <c r="B175" s="228"/>
      <c r="C175" s="473" t="s">
        <v>231</v>
      </c>
      <c r="D175" s="473"/>
      <c r="E175" s="473"/>
      <c r="F175" s="473"/>
      <c r="G175" s="473"/>
      <c r="H175" s="474"/>
      <c r="I175" s="201">
        <v>903</v>
      </c>
      <c r="J175" s="202">
        <v>709</v>
      </c>
      <c r="K175" s="203">
        <v>0</v>
      </c>
      <c r="L175" s="204">
        <v>0</v>
      </c>
      <c r="M175" s="205">
        <v>2090.8</v>
      </c>
    </row>
    <row r="176" spans="1:13" ht="15.75" customHeight="1">
      <c r="A176" s="200"/>
      <c r="B176" s="228"/>
      <c r="C176" s="229"/>
      <c r="D176" s="465" t="s">
        <v>325</v>
      </c>
      <c r="E176" s="465"/>
      <c r="F176" s="465"/>
      <c r="G176" s="465"/>
      <c r="H176" s="466"/>
      <c r="I176" s="201">
        <v>903</v>
      </c>
      <c r="J176" s="202">
        <v>709</v>
      </c>
      <c r="K176" s="203">
        <v>4360000</v>
      </c>
      <c r="L176" s="204">
        <v>0</v>
      </c>
      <c r="M176" s="205">
        <v>2090.8</v>
      </c>
    </row>
    <row r="177" spans="1:13" ht="15.75" customHeight="1">
      <c r="A177" s="200"/>
      <c r="B177" s="228"/>
      <c r="C177" s="229"/>
      <c r="D177" s="230"/>
      <c r="E177" s="465" t="s">
        <v>326</v>
      </c>
      <c r="F177" s="465"/>
      <c r="G177" s="465"/>
      <c r="H177" s="466"/>
      <c r="I177" s="201">
        <v>903</v>
      </c>
      <c r="J177" s="202">
        <v>709</v>
      </c>
      <c r="K177" s="203">
        <v>4360900</v>
      </c>
      <c r="L177" s="204">
        <v>0</v>
      </c>
      <c r="M177" s="205">
        <v>550</v>
      </c>
    </row>
    <row r="178" spans="1:13" ht="15.75" customHeight="1">
      <c r="A178" s="200"/>
      <c r="B178" s="228"/>
      <c r="C178" s="229"/>
      <c r="D178" s="230"/>
      <c r="E178" s="230"/>
      <c r="F178" s="465" t="s">
        <v>327</v>
      </c>
      <c r="G178" s="465"/>
      <c r="H178" s="466"/>
      <c r="I178" s="201">
        <v>903</v>
      </c>
      <c r="J178" s="202">
        <v>709</v>
      </c>
      <c r="K178" s="203">
        <v>4360902</v>
      </c>
      <c r="L178" s="204">
        <v>0</v>
      </c>
      <c r="M178" s="205">
        <v>550</v>
      </c>
    </row>
    <row r="179" spans="1:13" ht="15.75" customHeight="1">
      <c r="A179" s="200"/>
      <c r="B179" s="228"/>
      <c r="C179" s="229"/>
      <c r="D179" s="230"/>
      <c r="E179" s="230"/>
      <c r="F179" s="230"/>
      <c r="G179" s="469" t="s">
        <v>264</v>
      </c>
      <c r="H179" s="470"/>
      <c r="I179" s="201">
        <v>903</v>
      </c>
      <c r="J179" s="202">
        <v>709</v>
      </c>
      <c r="K179" s="203">
        <v>4360902</v>
      </c>
      <c r="L179" s="204">
        <v>500</v>
      </c>
      <c r="M179" s="205">
        <v>550</v>
      </c>
    </row>
    <row r="180" spans="1:13" ht="15.75" customHeight="1">
      <c r="A180" s="200"/>
      <c r="B180" s="228"/>
      <c r="C180" s="229"/>
      <c r="D180" s="230"/>
      <c r="E180" s="465" t="s">
        <v>328</v>
      </c>
      <c r="F180" s="465"/>
      <c r="G180" s="465"/>
      <c r="H180" s="466"/>
      <c r="I180" s="201">
        <v>903</v>
      </c>
      <c r="J180" s="202">
        <v>709</v>
      </c>
      <c r="K180" s="203">
        <v>4361000</v>
      </c>
      <c r="L180" s="204">
        <v>0</v>
      </c>
      <c r="M180" s="205">
        <v>1540.8</v>
      </c>
    </row>
    <row r="181" spans="1:13" ht="45.75" customHeight="1">
      <c r="A181" s="200"/>
      <c r="B181" s="228"/>
      <c r="C181" s="229"/>
      <c r="D181" s="230"/>
      <c r="E181" s="230"/>
      <c r="F181" s="465" t="s">
        <v>329</v>
      </c>
      <c r="G181" s="465"/>
      <c r="H181" s="466"/>
      <c r="I181" s="201">
        <v>903</v>
      </c>
      <c r="J181" s="202">
        <v>709</v>
      </c>
      <c r="K181" s="203">
        <v>4361002</v>
      </c>
      <c r="L181" s="204">
        <v>0</v>
      </c>
      <c r="M181" s="205">
        <v>1540.8</v>
      </c>
    </row>
    <row r="182" spans="1:13" ht="15.75" customHeight="1">
      <c r="A182" s="200"/>
      <c r="B182" s="228"/>
      <c r="C182" s="229"/>
      <c r="D182" s="230"/>
      <c r="E182" s="230"/>
      <c r="F182" s="230"/>
      <c r="G182" s="469" t="s">
        <v>277</v>
      </c>
      <c r="H182" s="470"/>
      <c r="I182" s="201">
        <v>903</v>
      </c>
      <c r="J182" s="202">
        <v>709</v>
      </c>
      <c r="K182" s="203">
        <v>4361002</v>
      </c>
      <c r="L182" s="204">
        <v>18</v>
      </c>
      <c r="M182" s="205">
        <v>1540.8</v>
      </c>
    </row>
    <row r="183" spans="1:13" ht="32.25" customHeight="1">
      <c r="A183" s="200"/>
      <c r="B183" s="228"/>
      <c r="C183" s="473" t="s">
        <v>243</v>
      </c>
      <c r="D183" s="473"/>
      <c r="E183" s="473"/>
      <c r="F183" s="473"/>
      <c r="G183" s="473"/>
      <c r="H183" s="474"/>
      <c r="I183" s="201">
        <v>903</v>
      </c>
      <c r="J183" s="202">
        <v>910</v>
      </c>
      <c r="K183" s="203">
        <v>0</v>
      </c>
      <c r="L183" s="204">
        <v>0</v>
      </c>
      <c r="M183" s="205">
        <v>3519.25762</v>
      </c>
    </row>
    <row r="184" spans="1:13" ht="29.25" customHeight="1">
      <c r="A184" s="200"/>
      <c r="B184" s="228"/>
      <c r="C184" s="229"/>
      <c r="D184" s="465" t="s">
        <v>330</v>
      </c>
      <c r="E184" s="465"/>
      <c r="F184" s="465"/>
      <c r="G184" s="465"/>
      <c r="H184" s="466"/>
      <c r="I184" s="201">
        <v>903</v>
      </c>
      <c r="J184" s="202">
        <v>910</v>
      </c>
      <c r="K184" s="203">
        <v>4850000</v>
      </c>
      <c r="L184" s="204">
        <v>0</v>
      </c>
      <c r="M184" s="205">
        <v>3382.8</v>
      </c>
    </row>
    <row r="185" spans="1:13" ht="32.25" customHeight="1">
      <c r="A185" s="200"/>
      <c r="B185" s="228"/>
      <c r="C185" s="229"/>
      <c r="D185" s="230"/>
      <c r="E185" s="465" t="s">
        <v>331</v>
      </c>
      <c r="F185" s="465"/>
      <c r="G185" s="465"/>
      <c r="H185" s="466"/>
      <c r="I185" s="201">
        <v>903</v>
      </c>
      <c r="J185" s="202">
        <v>910</v>
      </c>
      <c r="K185" s="203">
        <v>4859700</v>
      </c>
      <c r="L185" s="204">
        <v>0</v>
      </c>
      <c r="M185" s="205">
        <v>3382.8</v>
      </c>
    </row>
    <row r="186" spans="1:13" ht="32.25" customHeight="1">
      <c r="A186" s="200"/>
      <c r="B186" s="228"/>
      <c r="C186" s="229"/>
      <c r="D186" s="230"/>
      <c r="E186" s="230"/>
      <c r="F186" s="465" t="s">
        <v>332</v>
      </c>
      <c r="G186" s="465"/>
      <c r="H186" s="466"/>
      <c r="I186" s="201">
        <v>903</v>
      </c>
      <c r="J186" s="202">
        <v>910</v>
      </c>
      <c r="K186" s="203">
        <v>4859706</v>
      </c>
      <c r="L186" s="204">
        <v>0</v>
      </c>
      <c r="M186" s="205">
        <v>3382.8</v>
      </c>
    </row>
    <row r="187" spans="1:13" ht="18" customHeight="1">
      <c r="A187" s="200"/>
      <c r="B187" s="228"/>
      <c r="C187" s="229"/>
      <c r="D187" s="230"/>
      <c r="E187" s="230"/>
      <c r="F187" s="230"/>
      <c r="G187" s="469" t="s">
        <v>264</v>
      </c>
      <c r="H187" s="470"/>
      <c r="I187" s="201">
        <v>903</v>
      </c>
      <c r="J187" s="202">
        <v>910</v>
      </c>
      <c r="K187" s="203">
        <v>4859706</v>
      </c>
      <c r="L187" s="204">
        <v>500</v>
      </c>
      <c r="M187" s="205">
        <v>3382.8</v>
      </c>
    </row>
    <row r="188" spans="1:13" ht="18" customHeight="1">
      <c r="A188" s="200"/>
      <c r="B188" s="228"/>
      <c r="C188" s="229"/>
      <c r="D188" s="465" t="s">
        <v>308</v>
      </c>
      <c r="E188" s="465"/>
      <c r="F188" s="465"/>
      <c r="G188" s="465"/>
      <c r="H188" s="466"/>
      <c r="I188" s="201">
        <v>903</v>
      </c>
      <c r="J188" s="202">
        <v>910</v>
      </c>
      <c r="K188" s="203">
        <v>7950000</v>
      </c>
      <c r="L188" s="204">
        <v>0</v>
      </c>
      <c r="M188" s="205">
        <v>136.45762</v>
      </c>
    </row>
    <row r="189" spans="1:13" ht="32.25" customHeight="1">
      <c r="A189" s="200"/>
      <c r="B189" s="228"/>
      <c r="C189" s="229"/>
      <c r="D189" s="230"/>
      <c r="E189" s="230"/>
      <c r="F189" s="465" t="s">
        <v>320</v>
      </c>
      <c r="G189" s="465"/>
      <c r="H189" s="466"/>
      <c r="I189" s="201">
        <v>903</v>
      </c>
      <c r="J189" s="202">
        <v>910</v>
      </c>
      <c r="K189" s="203">
        <v>7950001</v>
      </c>
      <c r="L189" s="204">
        <v>0</v>
      </c>
      <c r="M189" s="205">
        <v>136.45762</v>
      </c>
    </row>
    <row r="190" spans="1:13" ht="18.75" customHeight="1">
      <c r="A190" s="200"/>
      <c r="B190" s="228"/>
      <c r="C190" s="229"/>
      <c r="D190" s="230"/>
      <c r="E190" s="230"/>
      <c r="F190" s="230"/>
      <c r="G190" s="469" t="s">
        <v>264</v>
      </c>
      <c r="H190" s="470"/>
      <c r="I190" s="201">
        <v>903</v>
      </c>
      <c r="J190" s="202">
        <v>910</v>
      </c>
      <c r="K190" s="203">
        <v>7950001</v>
      </c>
      <c r="L190" s="204">
        <v>500</v>
      </c>
      <c r="M190" s="205">
        <v>136.45762</v>
      </c>
    </row>
    <row r="191" spans="1:13" ht="18.75" customHeight="1">
      <c r="A191" s="200"/>
      <c r="B191" s="228"/>
      <c r="C191" s="473" t="s">
        <v>250</v>
      </c>
      <c r="D191" s="473"/>
      <c r="E191" s="473"/>
      <c r="F191" s="473"/>
      <c r="G191" s="473"/>
      <c r="H191" s="474"/>
      <c r="I191" s="201">
        <v>903</v>
      </c>
      <c r="J191" s="202">
        <v>1006</v>
      </c>
      <c r="K191" s="203">
        <v>0</v>
      </c>
      <c r="L191" s="204">
        <v>0</v>
      </c>
      <c r="M191" s="205">
        <v>1619.515</v>
      </c>
    </row>
    <row r="192" spans="1:13" ht="32.25" customHeight="1">
      <c r="A192" s="200"/>
      <c r="B192" s="228"/>
      <c r="C192" s="229"/>
      <c r="D192" s="465" t="s">
        <v>333</v>
      </c>
      <c r="E192" s="465"/>
      <c r="F192" s="465"/>
      <c r="G192" s="465"/>
      <c r="H192" s="466"/>
      <c r="I192" s="201">
        <v>903</v>
      </c>
      <c r="J192" s="202">
        <v>1006</v>
      </c>
      <c r="K192" s="203">
        <v>5140000</v>
      </c>
      <c r="L192" s="204">
        <v>0</v>
      </c>
      <c r="M192" s="205">
        <v>1000</v>
      </c>
    </row>
    <row r="193" spans="1:13" ht="18" customHeight="1">
      <c r="A193" s="200"/>
      <c r="B193" s="228"/>
      <c r="C193" s="229"/>
      <c r="D193" s="230"/>
      <c r="E193" s="465" t="s">
        <v>334</v>
      </c>
      <c r="F193" s="465"/>
      <c r="G193" s="465"/>
      <c r="H193" s="466"/>
      <c r="I193" s="201">
        <v>903</v>
      </c>
      <c r="J193" s="202">
        <v>1006</v>
      </c>
      <c r="K193" s="203">
        <v>5140100</v>
      </c>
      <c r="L193" s="204">
        <v>0</v>
      </c>
      <c r="M193" s="205">
        <v>1000</v>
      </c>
    </row>
    <row r="194" spans="1:13" ht="32.25" customHeight="1">
      <c r="A194" s="200"/>
      <c r="B194" s="228"/>
      <c r="C194" s="229"/>
      <c r="D194" s="230"/>
      <c r="E194" s="230"/>
      <c r="F194" s="465" t="s">
        <v>335</v>
      </c>
      <c r="G194" s="465"/>
      <c r="H194" s="466"/>
      <c r="I194" s="201">
        <v>903</v>
      </c>
      <c r="J194" s="202">
        <v>1006</v>
      </c>
      <c r="K194" s="203">
        <v>5140104</v>
      </c>
      <c r="L194" s="204">
        <v>0</v>
      </c>
      <c r="M194" s="205">
        <v>1000</v>
      </c>
    </row>
    <row r="195" spans="1:13" ht="20.25" customHeight="1">
      <c r="A195" s="200"/>
      <c r="B195" s="228"/>
      <c r="C195" s="229"/>
      <c r="D195" s="230"/>
      <c r="E195" s="230"/>
      <c r="F195" s="230"/>
      <c r="G195" s="469" t="s">
        <v>264</v>
      </c>
      <c r="H195" s="470"/>
      <c r="I195" s="201">
        <v>903</v>
      </c>
      <c r="J195" s="202">
        <v>1006</v>
      </c>
      <c r="K195" s="203">
        <v>5140104</v>
      </c>
      <c r="L195" s="204">
        <v>500</v>
      </c>
      <c r="M195" s="205">
        <v>1000</v>
      </c>
    </row>
    <row r="196" spans="1:13" ht="20.25" customHeight="1">
      <c r="A196" s="200"/>
      <c r="B196" s="228"/>
      <c r="C196" s="229"/>
      <c r="D196" s="465" t="s">
        <v>308</v>
      </c>
      <c r="E196" s="465"/>
      <c r="F196" s="465"/>
      <c r="G196" s="465"/>
      <c r="H196" s="466"/>
      <c r="I196" s="201">
        <v>903</v>
      </c>
      <c r="J196" s="202">
        <v>1006</v>
      </c>
      <c r="K196" s="203">
        <v>7950000</v>
      </c>
      <c r="L196" s="204">
        <v>0</v>
      </c>
      <c r="M196" s="205">
        <v>619.515</v>
      </c>
    </row>
    <row r="197" spans="1:13" ht="30.75" customHeight="1">
      <c r="A197" s="200"/>
      <c r="B197" s="228"/>
      <c r="C197" s="229"/>
      <c r="D197" s="230"/>
      <c r="E197" s="230"/>
      <c r="F197" s="465" t="s">
        <v>320</v>
      </c>
      <c r="G197" s="465"/>
      <c r="H197" s="466"/>
      <c r="I197" s="201">
        <v>903</v>
      </c>
      <c r="J197" s="202">
        <v>1006</v>
      </c>
      <c r="K197" s="203">
        <v>7950001</v>
      </c>
      <c r="L197" s="204">
        <v>0</v>
      </c>
      <c r="M197" s="205">
        <v>619.515</v>
      </c>
    </row>
    <row r="198" spans="1:13" ht="16.5" customHeight="1">
      <c r="A198" s="200"/>
      <c r="B198" s="228"/>
      <c r="C198" s="229"/>
      <c r="D198" s="230"/>
      <c r="E198" s="230"/>
      <c r="F198" s="230"/>
      <c r="G198" s="469" t="s">
        <v>264</v>
      </c>
      <c r="H198" s="470"/>
      <c r="I198" s="201">
        <v>903</v>
      </c>
      <c r="J198" s="202">
        <v>1006</v>
      </c>
      <c r="K198" s="203">
        <v>7950001</v>
      </c>
      <c r="L198" s="204">
        <v>500</v>
      </c>
      <c r="M198" s="205">
        <v>619.515</v>
      </c>
    </row>
    <row r="199" spans="1:13" ht="31.5" customHeight="1">
      <c r="A199" s="208" t="s">
        <v>226</v>
      </c>
      <c r="B199" s="471" t="s">
        <v>336</v>
      </c>
      <c r="C199" s="471"/>
      <c r="D199" s="471"/>
      <c r="E199" s="471"/>
      <c r="F199" s="471"/>
      <c r="G199" s="471"/>
      <c r="H199" s="472"/>
      <c r="I199" s="209">
        <v>905</v>
      </c>
      <c r="J199" s="210">
        <v>0</v>
      </c>
      <c r="K199" s="211">
        <v>0</v>
      </c>
      <c r="L199" s="212">
        <v>0</v>
      </c>
      <c r="M199" s="213">
        <v>3867210.5575400023</v>
      </c>
    </row>
    <row r="200" spans="1:13" ht="61.5" customHeight="1">
      <c r="A200" s="200"/>
      <c r="B200" s="228"/>
      <c r="C200" s="473" t="s">
        <v>207</v>
      </c>
      <c r="D200" s="473"/>
      <c r="E200" s="473"/>
      <c r="F200" s="473"/>
      <c r="G200" s="473"/>
      <c r="H200" s="474"/>
      <c r="I200" s="201">
        <v>905</v>
      </c>
      <c r="J200" s="202">
        <v>104</v>
      </c>
      <c r="K200" s="203">
        <v>0</v>
      </c>
      <c r="L200" s="204">
        <v>0</v>
      </c>
      <c r="M200" s="205">
        <v>60748.10413999999</v>
      </c>
    </row>
    <row r="201" spans="1:13" ht="16.5" customHeight="1">
      <c r="A201" s="200"/>
      <c r="B201" s="228"/>
      <c r="C201" s="229"/>
      <c r="D201" s="465" t="s">
        <v>266</v>
      </c>
      <c r="E201" s="465"/>
      <c r="F201" s="465"/>
      <c r="G201" s="465"/>
      <c r="H201" s="466"/>
      <c r="I201" s="201">
        <v>905</v>
      </c>
      <c r="J201" s="202">
        <v>104</v>
      </c>
      <c r="K201" s="203">
        <v>20000</v>
      </c>
      <c r="L201" s="204">
        <v>0</v>
      </c>
      <c r="M201" s="205">
        <v>60748.10413999999</v>
      </c>
    </row>
    <row r="202" spans="1:13" ht="16.5" customHeight="1">
      <c r="A202" s="200"/>
      <c r="B202" s="228"/>
      <c r="C202" s="229"/>
      <c r="D202" s="230"/>
      <c r="E202" s="465" t="s">
        <v>267</v>
      </c>
      <c r="F202" s="465"/>
      <c r="G202" s="465"/>
      <c r="H202" s="466"/>
      <c r="I202" s="201">
        <v>905</v>
      </c>
      <c r="J202" s="202">
        <v>104</v>
      </c>
      <c r="K202" s="203">
        <v>20400</v>
      </c>
      <c r="L202" s="204">
        <v>0</v>
      </c>
      <c r="M202" s="205">
        <v>60748.10413999999</v>
      </c>
    </row>
    <row r="203" spans="1:13" ht="31.5" customHeight="1">
      <c r="A203" s="200"/>
      <c r="B203" s="228"/>
      <c r="C203" s="229"/>
      <c r="D203" s="230"/>
      <c r="E203" s="230"/>
      <c r="F203" s="465" t="s">
        <v>299</v>
      </c>
      <c r="G203" s="465"/>
      <c r="H203" s="466"/>
      <c r="I203" s="201">
        <v>905</v>
      </c>
      <c r="J203" s="202">
        <v>104</v>
      </c>
      <c r="K203" s="203">
        <v>20408</v>
      </c>
      <c r="L203" s="204">
        <v>0</v>
      </c>
      <c r="M203" s="205">
        <v>2213.2713400000002</v>
      </c>
    </row>
    <row r="204" spans="1:13" ht="16.5" customHeight="1">
      <c r="A204" s="200"/>
      <c r="B204" s="228"/>
      <c r="C204" s="229"/>
      <c r="D204" s="230"/>
      <c r="E204" s="230"/>
      <c r="F204" s="230"/>
      <c r="G204" s="469" t="s">
        <v>264</v>
      </c>
      <c r="H204" s="470"/>
      <c r="I204" s="201">
        <v>905</v>
      </c>
      <c r="J204" s="202">
        <v>104</v>
      </c>
      <c r="K204" s="203">
        <v>20408</v>
      </c>
      <c r="L204" s="204">
        <v>500</v>
      </c>
      <c r="M204" s="205">
        <v>2213.2713400000002</v>
      </c>
    </row>
    <row r="205" spans="1:13" ht="31.5" customHeight="1">
      <c r="A205" s="200"/>
      <c r="B205" s="228"/>
      <c r="C205" s="229"/>
      <c r="D205" s="230"/>
      <c r="E205" s="230"/>
      <c r="F205" s="465" t="s">
        <v>300</v>
      </c>
      <c r="G205" s="465"/>
      <c r="H205" s="466"/>
      <c r="I205" s="201">
        <v>905</v>
      </c>
      <c r="J205" s="202">
        <v>104</v>
      </c>
      <c r="K205" s="203">
        <v>20409</v>
      </c>
      <c r="L205" s="204">
        <v>0</v>
      </c>
      <c r="M205" s="205">
        <v>634.0050200000001</v>
      </c>
    </row>
    <row r="206" spans="1:13" ht="17.25" customHeight="1">
      <c r="A206" s="200"/>
      <c r="B206" s="228"/>
      <c r="C206" s="229"/>
      <c r="D206" s="230"/>
      <c r="E206" s="230"/>
      <c r="F206" s="230"/>
      <c r="G206" s="469" t="s">
        <v>264</v>
      </c>
      <c r="H206" s="470"/>
      <c r="I206" s="201">
        <v>905</v>
      </c>
      <c r="J206" s="202">
        <v>104</v>
      </c>
      <c r="K206" s="203">
        <v>20409</v>
      </c>
      <c r="L206" s="204">
        <v>500</v>
      </c>
      <c r="M206" s="205">
        <v>634.0050200000001</v>
      </c>
    </row>
    <row r="207" spans="1:13" ht="30.75" customHeight="1">
      <c r="A207" s="200"/>
      <c r="B207" s="228"/>
      <c r="C207" s="229"/>
      <c r="D207" s="230"/>
      <c r="E207" s="230"/>
      <c r="F207" s="465" t="s">
        <v>337</v>
      </c>
      <c r="G207" s="465"/>
      <c r="H207" s="466"/>
      <c r="I207" s="201">
        <v>905</v>
      </c>
      <c r="J207" s="202">
        <v>104</v>
      </c>
      <c r="K207" s="203">
        <v>20412</v>
      </c>
      <c r="L207" s="204">
        <v>0</v>
      </c>
      <c r="M207" s="205">
        <v>1565.304</v>
      </c>
    </row>
    <row r="208" spans="1:13" ht="18" customHeight="1">
      <c r="A208" s="200"/>
      <c r="B208" s="228"/>
      <c r="C208" s="229"/>
      <c r="D208" s="230"/>
      <c r="E208" s="230"/>
      <c r="F208" s="230"/>
      <c r="G208" s="469" t="s">
        <v>264</v>
      </c>
      <c r="H208" s="470"/>
      <c r="I208" s="201">
        <v>905</v>
      </c>
      <c r="J208" s="202">
        <v>104</v>
      </c>
      <c r="K208" s="203">
        <v>20412</v>
      </c>
      <c r="L208" s="204">
        <v>500</v>
      </c>
      <c r="M208" s="205">
        <v>1565.304</v>
      </c>
    </row>
    <row r="209" spans="1:13" ht="33" customHeight="1">
      <c r="A209" s="200"/>
      <c r="B209" s="228"/>
      <c r="C209" s="229"/>
      <c r="D209" s="230"/>
      <c r="E209" s="230"/>
      <c r="F209" s="465" t="s">
        <v>336</v>
      </c>
      <c r="G209" s="465"/>
      <c r="H209" s="466"/>
      <c r="I209" s="201">
        <v>905</v>
      </c>
      <c r="J209" s="202">
        <v>104</v>
      </c>
      <c r="K209" s="203">
        <v>20416</v>
      </c>
      <c r="L209" s="204">
        <v>0</v>
      </c>
      <c r="M209" s="205">
        <v>45787.35822999999</v>
      </c>
    </row>
    <row r="210" spans="1:13" ht="18.75" customHeight="1">
      <c r="A210" s="200"/>
      <c r="B210" s="228"/>
      <c r="C210" s="229"/>
      <c r="D210" s="230"/>
      <c r="E210" s="230"/>
      <c r="F210" s="230"/>
      <c r="G210" s="469" t="s">
        <v>264</v>
      </c>
      <c r="H210" s="470"/>
      <c r="I210" s="201">
        <v>905</v>
      </c>
      <c r="J210" s="202">
        <v>104</v>
      </c>
      <c r="K210" s="203">
        <v>20416</v>
      </c>
      <c r="L210" s="204">
        <v>500</v>
      </c>
      <c r="M210" s="205">
        <v>45787.35822999999</v>
      </c>
    </row>
    <row r="211" spans="1:13" ht="61.5" customHeight="1">
      <c r="A211" s="200"/>
      <c r="B211" s="228"/>
      <c r="C211" s="229"/>
      <c r="D211" s="230"/>
      <c r="E211" s="230"/>
      <c r="F211" s="465" t="s">
        <v>338</v>
      </c>
      <c r="G211" s="465"/>
      <c r="H211" s="466"/>
      <c r="I211" s="201">
        <v>905</v>
      </c>
      <c r="J211" s="202">
        <v>104</v>
      </c>
      <c r="K211" s="203">
        <v>20419</v>
      </c>
      <c r="L211" s="204">
        <v>0</v>
      </c>
      <c r="M211" s="205">
        <v>8972.999999999998</v>
      </c>
    </row>
    <row r="212" spans="1:13" ht="18.75" customHeight="1">
      <c r="A212" s="200"/>
      <c r="B212" s="228"/>
      <c r="C212" s="229"/>
      <c r="D212" s="230"/>
      <c r="E212" s="230"/>
      <c r="F212" s="230"/>
      <c r="G212" s="469" t="s">
        <v>264</v>
      </c>
      <c r="H212" s="470"/>
      <c r="I212" s="201">
        <v>905</v>
      </c>
      <c r="J212" s="202">
        <v>104</v>
      </c>
      <c r="K212" s="203">
        <v>20419</v>
      </c>
      <c r="L212" s="204">
        <v>500</v>
      </c>
      <c r="M212" s="205">
        <v>8972.999999999998</v>
      </c>
    </row>
    <row r="213" spans="1:13" ht="47.25" customHeight="1">
      <c r="A213" s="200"/>
      <c r="B213" s="228"/>
      <c r="C213" s="229"/>
      <c r="D213" s="230"/>
      <c r="E213" s="230"/>
      <c r="F213" s="465" t="s">
        <v>616</v>
      </c>
      <c r="G213" s="465"/>
      <c r="H213" s="466"/>
      <c r="I213" s="201">
        <v>905</v>
      </c>
      <c r="J213" s="202">
        <v>104</v>
      </c>
      <c r="K213" s="203">
        <v>20424</v>
      </c>
      <c r="L213" s="204">
        <v>0</v>
      </c>
      <c r="M213" s="205">
        <v>1491.4</v>
      </c>
    </row>
    <row r="214" spans="1:13" ht="17.25" customHeight="1">
      <c r="A214" s="200"/>
      <c r="B214" s="228"/>
      <c r="C214" s="229"/>
      <c r="D214" s="230"/>
      <c r="E214" s="230"/>
      <c r="F214" s="230"/>
      <c r="G214" s="469" t="s">
        <v>264</v>
      </c>
      <c r="H214" s="470"/>
      <c r="I214" s="201">
        <v>905</v>
      </c>
      <c r="J214" s="202">
        <v>104</v>
      </c>
      <c r="K214" s="203">
        <v>20424</v>
      </c>
      <c r="L214" s="204">
        <v>500</v>
      </c>
      <c r="M214" s="205">
        <v>1491.4</v>
      </c>
    </row>
    <row r="215" spans="1:13" ht="64.5" customHeight="1">
      <c r="A215" s="200"/>
      <c r="B215" s="228"/>
      <c r="C215" s="229"/>
      <c r="D215" s="230"/>
      <c r="E215" s="230"/>
      <c r="F215" s="465" t="s">
        <v>339</v>
      </c>
      <c r="G215" s="465"/>
      <c r="H215" s="466"/>
      <c r="I215" s="201">
        <v>905</v>
      </c>
      <c r="J215" s="202">
        <v>104</v>
      </c>
      <c r="K215" s="203">
        <v>20429</v>
      </c>
      <c r="L215" s="204">
        <v>0</v>
      </c>
      <c r="M215" s="205">
        <v>10.261370000000001</v>
      </c>
    </row>
    <row r="216" spans="1:13" ht="18" customHeight="1">
      <c r="A216" s="200"/>
      <c r="B216" s="228"/>
      <c r="C216" s="229"/>
      <c r="D216" s="230"/>
      <c r="E216" s="230"/>
      <c r="F216" s="230"/>
      <c r="G216" s="469" t="s">
        <v>264</v>
      </c>
      <c r="H216" s="470"/>
      <c r="I216" s="201">
        <v>905</v>
      </c>
      <c r="J216" s="202">
        <v>104</v>
      </c>
      <c r="K216" s="203">
        <v>20429</v>
      </c>
      <c r="L216" s="204">
        <v>500</v>
      </c>
      <c r="M216" s="205">
        <v>10.261370000000001</v>
      </c>
    </row>
    <row r="217" spans="1:13" ht="63" customHeight="1">
      <c r="A217" s="200"/>
      <c r="B217" s="228"/>
      <c r="C217" s="229"/>
      <c r="D217" s="230"/>
      <c r="E217" s="230"/>
      <c r="F217" s="465" t="s">
        <v>617</v>
      </c>
      <c r="G217" s="465"/>
      <c r="H217" s="466"/>
      <c r="I217" s="201">
        <v>905</v>
      </c>
      <c r="J217" s="202">
        <v>104</v>
      </c>
      <c r="K217" s="203">
        <v>20430</v>
      </c>
      <c r="L217" s="204">
        <v>0</v>
      </c>
      <c r="M217" s="205">
        <v>73.50417999999999</v>
      </c>
    </row>
    <row r="218" spans="1:13" ht="18" customHeight="1">
      <c r="A218" s="200"/>
      <c r="B218" s="228"/>
      <c r="C218" s="229"/>
      <c r="D218" s="230"/>
      <c r="E218" s="230"/>
      <c r="F218" s="230"/>
      <c r="G218" s="469" t="s">
        <v>264</v>
      </c>
      <c r="H218" s="470"/>
      <c r="I218" s="201">
        <v>905</v>
      </c>
      <c r="J218" s="202">
        <v>104</v>
      </c>
      <c r="K218" s="203">
        <v>20430</v>
      </c>
      <c r="L218" s="204">
        <v>500</v>
      </c>
      <c r="M218" s="205">
        <v>73.50417999999999</v>
      </c>
    </row>
    <row r="219" spans="1:13" ht="16.5" customHeight="1">
      <c r="A219" s="200"/>
      <c r="B219" s="228"/>
      <c r="C219" s="473" t="s">
        <v>211</v>
      </c>
      <c r="D219" s="473"/>
      <c r="E219" s="473"/>
      <c r="F219" s="473"/>
      <c r="G219" s="473"/>
      <c r="H219" s="474"/>
      <c r="I219" s="201">
        <v>905</v>
      </c>
      <c r="J219" s="202">
        <v>112</v>
      </c>
      <c r="K219" s="203">
        <v>0</v>
      </c>
      <c r="L219" s="204">
        <v>0</v>
      </c>
      <c r="M219" s="205">
        <v>55.608</v>
      </c>
    </row>
    <row r="220" spans="1:13" ht="16.5" customHeight="1">
      <c r="A220" s="200"/>
      <c r="B220" s="228"/>
      <c r="C220" s="229"/>
      <c r="D220" s="465" t="s">
        <v>211</v>
      </c>
      <c r="E220" s="465"/>
      <c r="F220" s="465"/>
      <c r="G220" s="465"/>
      <c r="H220" s="466"/>
      <c r="I220" s="201">
        <v>905</v>
      </c>
      <c r="J220" s="202">
        <v>112</v>
      </c>
      <c r="K220" s="203">
        <v>700000</v>
      </c>
      <c r="L220" s="204">
        <v>0</v>
      </c>
      <c r="M220" s="205">
        <v>55.608</v>
      </c>
    </row>
    <row r="221" spans="1:13" ht="16.5" customHeight="1">
      <c r="A221" s="200"/>
      <c r="B221" s="228"/>
      <c r="C221" s="229"/>
      <c r="D221" s="230"/>
      <c r="E221" s="465" t="s">
        <v>273</v>
      </c>
      <c r="F221" s="465"/>
      <c r="G221" s="465"/>
      <c r="H221" s="466"/>
      <c r="I221" s="201">
        <v>905</v>
      </c>
      <c r="J221" s="202">
        <v>112</v>
      </c>
      <c r="K221" s="203">
        <v>700500</v>
      </c>
      <c r="L221" s="204">
        <v>0</v>
      </c>
      <c r="M221" s="205">
        <v>55.608</v>
      </c>
    </row>
    <row r="222" spans="1:13" ht="33.75" customHeight="1">
      <c r="A222" s="200"/>
      <c r="B222" s="228"/>
      <c r="C222" s="229"/>
      <c r="D222" s="230"/>
      <c r="E222" s="230"/>
      <c r="F222" s="465" t="s">
        <v>301</v>
      </c>
      <c r="G222" s="465"/>
      <c r="H222" s="466"/>
      <c r="I222" s="201">
        <v>905</v>
      </c>
      <c r="J222" s="202">
        <v>112</v>
      </c>
      <c r="K222" s="203">
        <v>700501</v>
      </c>
      <c r="L222" s="204">
        <v>0</v>
      </c>
      <c r="M222" s="205">
        <v>55.608</v>
      </c>
    </row>
    <row r="223" spans="1:13" ht="18" customHeight="1">
      <c r="A223" s="200"/>
      <c r="B223" s="228"/>
      <c r="C223" s="229"/>
      <c r="D223" s="230"/>
      <c r="E223" s="230"/>
      <c r="F223" s="230"/>
      <c r="G223" s="469" t="s">
        <v>271</v>
      </c>
      <c r="H223" s="470"/>
      <c r="I223" s="201">
        <v>905</v>
      </c>
      <c r="J223" s="202">
        <v>112</v>
      </c>
      <c r="K223" s="203">
        <v>700501</v>
      </c>
      <c r="L223" s="204">
        <v>13</v>
      </c>
      <c r="M223" s="205">
        <v>55.608</v>
      </c>
    </row>
    <row r="224" spans="1:13" ht="18" customHeight="1">
      <c r="A224" s="200"/>
      <c r="B224" s="228"/>
      <c r="C224" s="473" t="s">
        <v>212</v>
      </c>
      <c r="D224" s="473"/>
      <c r="E224" s="473"/>
      <c r="F224" s="473"/>
      <c r="G224" s="473"/>
      <c r="H224" s="474"/>
      <c r="I224" s="201">
        <v>905</v>
      </c>
      <c r="J224" s="202">
        <v>114</v>
      </c>
      <c r="K224" s="203">
        <v>0</v>
      </c>
      <c r="L224" s="204">
        <v>0</v>
      </c>
      <c r="M224" s="205">
        <v>80277.04182000003</v>
      </c>
    </row>
    <row r="225" spans="1:13" ht="30" customHeight="1">
      <c r="A225" s="200"/>
      <c r="B225" s="228"/>
      <c r="C225" s="229"/>
      <c r="D225" s="465" t="s">
        <v>315</v>
      </c>
      <c r="E225" s="465"/>
      <c r="F225" s="465"/>
      <c r="G225" s="465"/>
      <c r="H225" s="466"/>
      <c r="I225" s="201">
        <v>905</v>
      </c>
      <c r="J225" s="202">
        <v>114</v>
      </c>
      <c r="K225" s="203">
        <v>930000</v>
      </c>
      <c r="L225" s="204">
        <v>0</v>
      </c>
      <c r="M225" s="205">
        <v>80277.04182000003</v>
      </c>
    </row>
    <row r="226" spans="1:13" ht="16.5" customHeight="1">
      <c r="A226" s="200"/>
      <c r="B226" s="228"/>
      <c r="C226" s="229"/>
      <c r="D226" s="230"/>
      <c r="E226" s="465" t="s">
        <v>288</v>
      </c>
      <c r="F226" s="465"/>
      <c r="G226" s="465"/>
      <c r="H226" s="466"/>
      <c r="I226" s="201">
        <v>905</v>
      </c>
      <c r="J226" s="202">
        <v>114</v>
      </c>
      <c r="K226" s="203">
        <v>939900</v>
      </c>
      <c r="L226" s="204">
        <v>0</v>
      </c>
      <c r="M226" s="205">
        <v>80277.04182000003</v>
      </c>
    </row>
    <row r="227" spans="1:13" ht="17.25" customHeight="1">
      <c r="A227" s="200"/>
      <c r="B227" s="228"/>
      <c r="C227" s="229"/>
      <c r="D227" s="230"/>
      <c r="E227" s="230"/>
      <c r="F227" s="465" t="s">
        <v>340</v>
      </c>
      <c r="G227" s="465"/>
      <c r="H227" s="466"/>
      <c r="I227" s="201">
        <v>905</v>
      </c>
      <c r="J227" s="202">
        <v>114</v>
      </c>
      <c r="K227" s="203">
        <v>939908</v>
      </c>
      <c r="L227" s="204">
        <v>0</v>
      </c>
      <c r="M227" s="205">
        <v>73436.05455000002</v>
      </c>
    </row>
    <row r="228" spans="1:13" ht="17.25" customHeight="1">
      <c r="A228" s="200"/>
      <c r="B228" s="228"/>
      <c r="C228" s="229"/>
      <c r="D228" s="230"/>
      <c r="E228" s="230"/>
      <c r="F228" s="230"/>
      <c r="G228" s="469" t="s">
        <v>290</v>
      </c>
      <c r="H228" s="470"/>
      <c r="I228" s="201">
        <v>905</v>
      </c>
      <c r="J228" s="202">
        <v>114</v>
      </c>
      <c r="K228" s="203">
        <v>939908</v>
      </c>
      <c r="L228" s="204">
        <v>1</v>
      </c>
      <c r="M228" s="205">
        <v>73436.05455000002</v>
      </c>
    </row>
    <row r="229" spans="1:13" ht="17.25" customHeight="1">
      <c r="A229" s="200"/>
      <c r="B229" s="228"/>
      <c r="C229" s="229"/>
      <c r="D229" s="230"/>
      <c r="E229" s="230"/>
      <c r="F229" s="465" t="s">
        <v>341</v>
      </c>
      <c r="G229" s="465"/>
      <c r="H229" s="466"/>
      <c r="I229" s="201">
        <v>905</v>
      </c>
      <c r="J229" s="202">
        <v>114</v>
      </c>
      <c r="K229" s="203">
        <v>939913</v>
      </c>
      <c r="L229" s="204">
        <v>0</v>
      </c>
      <c r="M229" s="205">
        <v>5871.81864</v>
      </c>
    </row>
    <row r="230" spans="1:13" ht="17.25" customHeight="1">
      <c r="A230" s="200"/>
      <c r="B230" s="228"/>
      <c r="C230" s="229"/>
      <c r="D230" s="230"/>
      <c r="E230" s="230"/>
      <c r="F230" s="230"/>
      <c r="G230" s="469" t="s">
        <v>290</v>
      </c>
      <c r="H230" s="470"/>
      <c r="I230" s="201">
        <v>905</v>
      </c>
      <c r="J230" s="202">
        <v>114</v>
      </c>
      <c r="K230" s="203">
        <v>939913</v>
      </c>
      <c r="L230" s="204">
        <v>1</v>
      </c>
      <c r="M230" s="205">
        <v>5871.81864</v>
      </c>
    </row>
    <row r="231" spans="1:13" ht="18" customHeight="1">
      <c r="A231" s="200"/>
      <c r="B231" s="228"/>
      <c r="C231" s="229"/>
      <c r="D231" s="230"/>
      <c r="E231" s="230"/>
      <c r="F231" s="465" t="s">
        <v>342</v>
      </c>
      <c r="G231" s="465"/>
      <c r="H231" s="466"/>
      <c r="I231" s="201">
        <v>905</v>
      </c>
      <c r="J231" s="202">
        <v>114</v>
      </c>
      <c r="K231" s="203">
        <v>939914</v>
      </c>
      <c r="L231" s="204">
        <v>0</v>
      </c>
      <c r="M231" s="205">
        <v>969.16863</v>
      </c>
    </row>
    <row r="232" spans="1:13" ht="18" customHeight="1">
      <c r="A232" s="200"/>
      <c r="B232" s="228"/>
      <c r="C232" s="229"/>
      <c r="D232" s="230"/>
      <c r="E232" s="230"/>
      <c r="F232" s="230"/>
      <c r="G232" s="469" t="s">
        <v>290</v>
      </c>
      <c r="H232" s="470"/>
      <c r="I232" s="201">
        <v>905</v>
      </c>
      <c r="J232" s="202">
        <v>114</v>
      </c>
      <c r="K232" s="203">
        <v>939914</v>
      </c>
      <c r="L232" s="204">
        <v>1</v>
      </c>
      <c r="M232" s="205">
        <v>969.16863</v>
      </c>
    </row>
    <row r="233" spans="1:13" ht="30.75" customHeight="1">
      <c r="A233" s="200"/>
      <c r="B233" s="228"/>
      <c r="C233" s="473" t="s">
        <v>216</v>
      </c>
      <c r="D233" s="473"/>
      <c r="E233" s="473"/>
      <c r="F233" s="473"/>
      <c r="G233" s="473"/>
      <c r="H233" s="474"/>
      <c r="I233" s="201">
        <v>905</v>
      </c>
      <c r="J233" s="202">
        <v>314</v>
      </c>
      <c r="K233" s="203">
        <v>0</v>
      </c>
      <c r="L233" s="204">
        <v>0</v>
      </c>
      <c r="M233" s="205">
        <v>0</v>
      </c>
    </row>
    <row r="234" spans="1:13" ht="16.5" customHeight="1">
      <c r="A234" s="200"/>
      <c r="B234" s="228"/>
      <c r="C234" s="229"/>
      <c r="D234" s="465" t="s">
        <v>308</v>
      </c>
      <c r="E234" s="465"/>
      <c r="F234" s="465"/>
      <c r="G234" s="465"/>
      <c r="H234" s="466"/>
      <c r="I234" s="201">
        <v>905</v>
      </c>
      <c r="J234" s="202">
        <v>314</v>
      </c>
      <c r="K234" s="203">
        <v>7950000</v>
      </c>
      <c r="L234" s="204">
        <v>0</v>
      </c>
      <c r="M234" s="205">
        <v>0</v>
      </c>
    </row>
    <row r="235" spans="1:13" ht="46.5" customHeight="1">
      <c r="A235" s="200"/>
      <c r="B235" s="228"/>
      <c r="C235" s="229"/>
      <c r="D235" s="230"/>
      <c r="E235" s="230"/>
      <c r="F235" s="465" t="s">
        <v>324</v>
      </c>
      <c r="G235" s="465"/>
      <c r="H235" s="466"/>
      <c r="I235" s="201">
        <v>905</v>
      </c>
      <c r="J235" s="202">
        <v>314</v>
      </c>
      <c r="K235" s="203">
        <v>7950013</v>
      </c>
      <c r="L235" s="204">
        <v>0</v>
      </c>
      <c r="M235" s="205">
        <v>0</v>
      </c>
    </row>
    <row r="236" spans="1:13" ht="16.5" customHeight="1">
      <c r="A236" s="200"/>
      <c r="B236" s="228"/>
      <c r="C236" s="229"/>
      <c r="D236" s="230"/>
      <c r="E236" s="230"/>
      <c r="F236" s="230"/>
      <c r="G236" s="469" t="s">
        <v>264</v>
      </c>
      <c r="H236" s="470"/>
      <c r="I236" s="201">
        <v>905</v>
      </c>
      <c r="J236" s="202">
        <v>314</v>
      </c>
      <c r="K236" s="203">
        <v>7950013</v>
      </c>
      <c r="L236" s="204">
        <v>500</v>
      </c>
      <c r="M236" s="205">
        <v>0</v>
      </c>
    </row>
    <row r="237" spans="1:13" ht="16.5" customHeight="1">
      <c r="A237" s="200"/>
      <c r="B237" s="228"/>
      <c r="C237" s="473" t="s">
        <v>228</v>
      </c>
      <c r="D237" s="473"/>
      <c r="E237" s="473"/>
      <c r="F237" s="473"/>
      <c r="G237" s="473"/>
      <c r="H237" s="474"/>
      <c r="I237" s="201">
        <v>905</v>
      </c>
      <c r="J237" s="202">
        <v>701</v>
      </c>
      <c r="K237" s="203">
        <v>0</v>
      </c>
      <c r="L237" s="204">
        <v>0</v>
      </c>
      <c r="M237" s="205">
        <v>851729.5105399997</v>
      </c>
    </row>
    <row r="238" spans="1:13" ht="16.5" customHeight="1">
      <c r="A238" s="200"/>
      <c r="B238" s="228"/>
      <c r="C238" s="229"/>
      <c r="D238" s="465" t="s">
        <v>343</v>
      </c>
      <c r="E238" s="465"/>
      <c r="F238" s="465"/>
      <c r="G238" s="465"/>
      <c r="H238" s="466"/>
      <c r="I238" s="201">
        <v>905</v>
      </c>
      <c r="J238" s="202">
        <v>701</v>
      </c>
      <c r="K238" s="203">
        <v>4200000</v>
      </c>
      <c r="L238" s="204">
        <v>0</v>
      </c>
      <c r="M238" s="205">
        <v>851729.5105399997</v>
      </c>
    </row>
    <row r="239" spans="1:13" ht="16.5" customHeight="1">
      <c r="A239" s="200"/>
      <c r="B239" s="228"/>
      <c r="C239" s="229"/>
      <c r="D239" s="230"/>
      <c r="E239" s="465" t="s">
        <v>288</v>
      </c>
      <c r="F239" s="465"/>
      <c r="G239" s="465"/>
      <c r="H239" s="466"/>
      <c r="I239" s="201">
        <v>905</v>
      </c>
      <c r="J239" s="202">
        <v>701</v>
      </c>
      <c r="K239" s="203">
        <v>4209900</v>
      </c>
      <c r="L239" s="204">
        <v>0</v>
      </c>
      <c r="M239" s="205">
        <v>851729.5105399997</v>
      </c>
    </row>
    <row r="240" spans="1:13" ht="18" customHeight="1">
      <c r="A240" s="200"/>
      <c r="B240" s="228"/>
      <c r="C240" s="229"/>
      <c r="D240" s="230"/>
      <c r="E240" s="230"/>
      <c r="F240" s="230"/>
      <c r="G240" s="469" t="s">
        <v>290</v>
      </c>
      <c r="H240" s="470"/>
      <c r="I240" s="201">
        <v>905</v>
      </c>
      <c r="J240" s="202">
        <v>701</v>
      </c>
      <c r="K240" s="203">
        <v>4209900</v>
      </c>
      <c r="L240" s="204">
        <v>1</v>
      </c>
      <c r="M240" s="205">
        <v>847635.5849799998</v>
      </c>
    </row>
    <row r="241" spans="1:13" ht="29.25" customHeight="1">
      <c r="A241" s="200"/>
      <c r="B241" s="228"/>
      <c r="C241" s="229"/>
      <c r="D241" s="230"/>
      <c r="E241" s="230"/>
      <c r="F241" s="465" t="s">
        <v>344</v>
      </c>
      <c r="G241" s="465"/>
      <c r="H241" s="466"/>
      <c r="I241" s="201">
        <v>905</v>
      </c>
      <c r="J241" s="202">
        <v>701</v>
      </c>
      <c r="K241" s="203">
        <v>4209901</v>
      </c>
      <c r="L241" s="204">
        <v>0</v>
      </c>
      <c r="M241" s="205">
        <v>1899.36156</v>
      </c>
    </row>
    <row r="242" spans="1:13" ht="17.25" customHeight="1">
      <c r="A242" s="200"/>
      <c r="B242" s="228"/>
      <c r="C242" s="229"/>
      <c r="D242" s="230"/>
      <c r="E242" s="230"/>
      <c r="F242" s="230"/>
      <c r="G242" s="469" t="s">
        <v>290</v>
      </c>
      <c r="H242" s="470"/>
      <c r="I242" s="201">
        <v>905</v>
      </c>
      <c r="J242" s="202">
        <v>701</v>
      </c>
      <c r="K242" s="203">
        <v>4209901</v>
      </c>
      <c r="L242" s="204">
        <v>1</v>
      </c>
      <c r="M242" s="205">
        <v>1899.36156</v>
      </c>
    </row>
    <row r="243" spans="1:13" ht="79.5" customHeight="1">
      <c r="A243" s="200"/>
      <c r="B243" s="228"/>
      <c r="C243" s="229"/>
      <c r="D243" s="230"/>
      <c r="E243" s="230"/>
      <c r="F243" s="465" t="s">
        <v>345</v>
      </c>
      <c r="G243" s="465"/>
      <c r="H243" s="466"/>
      <c r="I243" s="201">
        <v>905</v>
      </c>
      <c r="J243" s="202">
        <v>701</v>
      </c>
      <c r="K243" s="203">
        <v>4209902</v>
      </c>
      <c r="L243" s="204">
        <v>0</v>
      </c>
      <c r="M243" s="205">
        <v>1724.564</v>
      </c>
    </row>
    <row r="244" spans="1:13" ht="18.75" customHeight="1">
      <c r="A244" s="200"/>
      <c r="B244" s="228"/>
      <c r="C244" s="229"/>
      <c r="D244" s="230"/>
      <c r="E244" s="230"/>
      <c r="F244" s="230"/>
      <c r="G244" s="469" t="s">
        <v>290</v>
      </c>
      <c r="H244" s="470"/>
      <c r="I244" s="201">
        <v>905</v>
      </c>
      <c r="J244" s="202">
        <v>701</v>
      </c>
      <c r="K244" s="203">
        <v>4209902</v>
      </c>
      <c r="L244" s="204">
        <v>1</v>
      </c>
      <c r="M244" s="205">
        <v>1724.564</v>
      </c>
    </row>
    <row r="245" spans="1:13" ht="63" customHeight="1">
      <c r="A245" s="200"/>
      <c r="B245" s="228"/>
      <c r="C245" s="229"/>
      <c r="D245" s="230"/>
      <c r="E245" s="230"/>
      <c r="F245" s="465" t="s">
        <v>346</v>
      </c>
      <c r="G245" s="465"/>
      <c r="H245" s="466"/>
      <c r="I245" s="201">
        <v>905</v>
      </c>
      <c r="J245" s="202">
        <v>701</v>
      </c>
      <c r="K245" s="203">
        <v>4209908</v>
      </c>
      <c r="L245" s="204">
        <v>0</v>
      </c>
      <c r="M245" s="205">
        <v>470</v>
      </c>
    </row>
    <row r="246" spans="1:13" ht="17.25" customHeight="1">
      <c r="A246" s="200"/>
      <c r="B246" s="228"/>
      <c r="C246" s="229"/>
      <c r="D246" s="230"/>
      <c r="E246" s="230"/>
      <c r="F246" s="230"/>
      <c r="G246" s="469" t="s">
        <v>290</v>
      </c>
      <c r="H246" s="470"/>
      <c r="I246" s="201">
        <v>905</v>
      </c>
      <c r="J246" s="202">
        <v>701</v>
      </c>
      <c r="K246" s="203">
        <v>4209908</v>
      </c>
      <c r="L246" s="204">
        <v>1</v>
      </c>
      <c r="M246" s="205">
        <v>470</v>
      </c>
    </row>
    <row r="247" spans="1:13" ht="17.25" customHeight="1">
      <c r="A247" s="200"/>
      <c r="B247" s="228"/>
      <c r="C247" s="473" t="s">
        <v>229</v>
      </c>
      <c r="D247" s="473"/>
      <c r="E247" s="473"/>
      <c r="F247" s="473"/>
      <c r="G247" s="473"/>
      <c r="H247" s="474"/>
      <c r="I247" s="201">
        <v>905</v>
      </c>
      <c r="J247" s="202">
        <v>702</v>
      </c>
      <c r="K247" s="203">
        <v>0</v>
      </c>
      <c r="L247" s="204">
        <v>0</v>
      </c>
      <c r="M247" s="205">
        <v>1589848.7517199996</v>
      </c>
    </row>
    <row r="248" spans="1:13" ht="30" customHeight="1">
      <c r="A248" s="200"/>
      <c r="B248" s="228"/>
      <c r="C248" s="229"/>
      <c r="D248" s="465" t="s">
        <v>347</v>
      </c>
      <c r="E248" s="465"/>
      <c r="F248" s="465"/>
      <c r="G248" s="465"/>
      <c r="H248" s="466"/>
      <c r="I248" s="201">
        <v>905</v>
      </c>
      <c r="J248" s="202">
        <v>702</v>
      </c>
      <c r="K248" s="203">
        <v>4210000</v>
      </c>
      <c r="L248" s="204">
        <v>0</v>
      </c>
      <c r="M248" s="205">
        <v>1180089.72979</v>
      </c>
    </row>
    <row r="249" spans="1:13" ht="17.25" customHeight="1">
      <c r="A249" s="200"/>
      <c r="B249" s="228"/>
      <c r="C249" s="229"/>
      <c r="D249" s="230"/>
      <c r="E249" s="465" t="s">
        <v>288</v>
      </c>
      <c r="F249" s="465"/>
      <c r="G249" s="465"/>
      <c r="H249" s="466"/>
      <c r="I249" s="201">
        <v>905</v>
      </c>
      <c r="J249" s="202">
        <v>702</v>
      </c>
      <c r="K249" s="203">
        <v>4219900</v>
      </c>
      <c r="L249" s="204">
        <v>0</v>
      </c>
      <c r="M249" s="205">
        <v>1180089.72979</v>
      </c>
    </row>
    <row r="250" spans="1:13" ht="17.25" customHeight="1">
      <c r="A250" s="200"/>
      <c r="B250" s="228"/>
      <c r="C250" s="229"/>
      <c r="D250" s="230"/>
      <c r="E250" s="230"/>
      <c r="F250" s="230"/>
      <c r="G250" s="469" t="s">
        <v>290</v>
      </c>
      <c r="H250" s="470"/>
      <c r="I250" s="201">
        <v>905</v>
      </c>
      <c r="J250" s="202">
        <v>702</v>
      </c>
      <c r="K250" s="203">
        <v>4219900</v>
      </c>
      <c r="L250" s="204">
        <v>1</v>
      </c>
      <c r="M250" s="205">
        <v>311802.92529000004</v>
      </c>
    </row>
    <row r="251" spans="1:13" ht="31.5" customHeight="1">
      <c r="A251" s="200"/>
      <c r="B251" s="228"/>
      <c r="C251" s="229"/>
      <c r="D251" s="230"/>
      <c r="E251" s="230"/>
      <c r="F251" s="465" t="s">
        <v>348</v>
      </c>
      <c r="G251" s="465"/>
      <c r="H251" s="466"/>
      <c r="I251" s="201">
        <v>905</v>
      </c>
      <c r="J251" s="202">
        <v>702</v>
      </c>
      <c r="K251" s="203">
        <v>4219901</v>
      </c>
      <c r="L251" s="204">
        <v>0</v>
      </c>
      <c r="M251" s="205">
        <v>2286.8045</v>
      </c>
    </row>
    <row r="252" spans="1:13" ht="17.25" customHeight="1">
      <c r="A252" s="200"/>
      <c r="B252" s="228"/>
      <c r="C252" s="229"/>
      <c r="D252" s="230"/>
      <c r="E252" s="230"/>
      <c r="F252" s="230"/>
      <c r="G252" s="469" t="s">
        <v>290</v>
      </c>
      <c r="H252" s="470"/>
      <c r="I252" s="201">
        <v>905</v>
      </c>
      <c r="J252" s="202">
        <v>702</v>
      </c>
      <c r="K252" s="203">
        <v>4219901</v>
      </c>
      <c r="L252" s="204">
        <v>1</v>
      </c>
      <c r="M252" s="205">
        <v>2286.8045</v>
      </c>
    </row>
    <row r="253" spans="1:13" ht="96" customHeight="1">
      <c r="A253" s="200"/>
      <c r="B253" s="228"/>
      <c r="C253" s="229"/>
      <c r="D253" s="230"/>
      <c r="E253" s="230"/>
      <c r="F253" s="465" t="s">
        <v>618</v>
      </c>
      <c r="G253" s="465"/>
      <c r="H253" s="466"/>
      <c r="I253" s="201">
        <v>905</v>
      </c>
      <c r="J253" s="202">
        <v>702</v>
      </c>
      <c r="K253" s="203">
        <v>4219902</v>
      </c>
      <c r="L253" s="204">
        <v>0</v>
      </c>
      <c r="M253" s="205">
        <v>865446.94619</v>
      </c>
    </row>
    <row r="254" spans="1:13" ht="20.25" customHeight="1">
      <c r="A254" s="200"/>
      <c r="B254" s="228"/>
      <c r="C254" s="229"/>
      <c r="D254" s="230"/>
      <c r="E254" s="230"/>
      <c r="F254" s="230"/>
      <c r="G254" s="469" t="s">
        <v>290</v>
      </c>
      <c r="H254" s="470"/>
      <c r="I254" s="201">
        <v>905</v>
      </c>
      <c r="J254" s="202">
        <v>702</v>
      </c>
      <c r="K254" s="203">
        <v>4219902</v>
      </c>
      <c r="L254" s="204">
        <v>1</v>
      </c>
      <c r="M254" s="205">
        <v>865446.94619</v>
      </c>
    </row>
    <row r="255" spans="1:13" ht="30" customHeight="1">
      <c r="A255" s="200"/>
      <c r="B255" s="228"/>
      <c r="C255" s="229"/>
      <c r="D255" s="230"/>
      <c r="E255" s="230"/>
      <c r="F255" s="465" t="s">
        <v>349</v>
      </c>
      <c r="G255" s="465"/>
      <c r="H255" s="466"/>
      <c r="I255" s="201">
        <v>905</v>
      </c>
      <c r="J255" s="202">
        <v>702</v>
      </c>
      <c r="K255" s="203">
        <v>4219904</v>
      </c>
      <c r="L255" s="204">
        <v>0</v>
      </c>
      <c r="M255" s="205">
        <v>0</v>
      </c>
    </row>
    <row r="256" spans="1:13" ht="18" customHeight="1">
      <c r="A256" s="200"/>
      <c r="B256" s="228"/>
      <c r="C256" s="229"/>
      <c r="D256" s="230"/>
      <c r="E256" s="230"/>
      <c r="F256" s="230"/>
      <c r="G256" s="469" t="s">
        <v>290</v>
      </c>
      <c r="H256" s="470"/>
      <c r="I256" s="201">
        <v>905</v>
      </c>
      <c r="J256" s="202">
        <v>702</v>
      </c>
      <c r="K256" s="203">
        <v>4219904</v>
      </c>
      <c r="L256" s="204">
        <v>1</v>
      </c>
      <c r="M256" s="205">
        <v>0</v>
      </c>
    </row>
    <row r="257" spans="1:13" ht="81" customHeight="1">
      <c r="A257" s="200"/>
      <c r="B257" s="228"/>
      <c r="C257" s="229"/>
      <c r="D257" s="230"/>
      <c r="E257" s="230"/>
      <c r="F257" s="465" t="s">
        <v>350</v>
      </c>
      <c r="G257" s="465"/>
      <c r="H257" s="466"/>
      <c r="I257" s="201">
        <v>905</v>
      </c>
      <c r="J257" s="202">
        <v>702</v>
      </c>
      <c r="K257" s="203">
        <v>4219910</v>
      </c>
      <c r="L257" s="204">
        <v>0</v>
      </c>
      <c r="M257" s="205">
        <v>553.0538100000001</v>
      </c>
    </row>
    <row r="258" spans="1:13" ht="18" customHeight="1">
      <c r="A258" s="200"/>
      <c r="B258" s="228"/>
      <c r="C258" s="229"/>
      <c r="D258" s="230"/>
      <c r="E258" s="230"/>
      <c r="F258" s="230"/>
      <c r="G258" s="469" t="s">
        <v>290</v>
      </c>
      <c r="H258" s="470"/>
      <c r="I258" s="201">
        <v>905</v>
      </c>
      <c r="J258" s="202">
        <v>702</v>
      </c>
      <c r="K258" s="203">
        <v>4219910</v>
      </c>
      <c r="L258" s="204">
        <v>1</v>
      </c>
      <c r="M258" s="205">
        <v>553.0538100000001</v>
      </c>
    </row>
    <row r="259" spans="1:13" ht="18.75" customHeight="1">
      <c r="A259" s="200"/>
      <c r="B259" s="228"/>
      <c r="C259" s="229"/>
      <c r="D259" s="465" t="s">
        <v>287</v>
      </c>
      <c r="E259" s="465"/>
      <c r="F259" s="465"/>
      <c r="G259" s="465"/>
      <c r="H259" s="466"/>
      <c r="I259" s="201">
        <v>905</v>
      </c>
      <c r="J259" s="202">
        <v>702</v>
      </c>
      <c r="K259" s="203">
        <v>4230000</v>
      </c>
      <c r="L259" s="204">
        <v>0</v>
      </c>
      <c r="M259" s="205">
        <v>197399.61516999995</v>
      </c>
    </row>
    <row r="260" spans="1:13" ht="18.75" customHeight="1">
      <c r="A260" s="200"/>
      <c r="B260" s="228"/>
      <c r="C260" s="229"/>
      <c r="D260" s="230"/>
      <c r="E260" s="465" t="s">
        <v>288</v>
      </c>
      <c r="F260" s="465"/>
      <c r="G260" s="465"/>
      <c r="H260" s="466"/>
      <c r="I260" s="201">
        <v>905</v>
      </c>
      <c r="J260" s="202">
        <v>702</v>
      </c>
      <c r="K260" s="203">
        <v>4239900</v>
      </c>
      <c r="L260" s="204">
        <v>0</v>
      </c>
      <c r="M260" s="205">
        <v>197399.61516999995</v>
      </c>
    </row>
    <row r="261" spans="1:13" ht="18" customHeight="1">
      <c r="A261" s="200"/>
      <c r="B261" s="228"/>
      <c r="C261" s="229"/>
      <c r="D261" s="230"/>
      <c r="E261" s="230"/>
      <c r="F261" s="465" t="s">
        <v>289</v>
      </c>
      <c r="G261" s="465"/>
      <c r="H261" s="466"/>
      <c r="I261" s="201">
        <v>905</v>
      </c>
      <c r="J261" s="202">
        <v>702</v>
      </c>
      <c r="K261" s="203">
        <v>4239901</v>
      </c>
      <c r="L261" s="204">
        <v>0</v>
      </c>
      <c r="M261" s="205">
        <v>75639.83394999996</v>
      </c>
    </row>
    <row r="262" spans="1:13" ht="18" customHeight="1">
      <c r="A262" s="200"/>
      <c r="B262" s="228"/>
      <c r="C262" s="229"/>
      <c r="D262" s="230"/>
      <c r="E262" s="230"/>
      <c r="F262" s="230"/>
      <c r="G262" s="469" t="s">
        <v>290</v>
      </c>
      <c r="H262" s="470"/>
      <c r="I262" s="201">
        <v>905</v>
      </c>
      <c r="J262" s="202">
        <v>702</v>
      </c>
      <c r="K262" s="203">
        <v>4239901</v>
      </c>
      <c r="L262" s="204">
        <v>1</v>
      </c>
      <c r="M262" s="205">
        <v>75639.83394999996</v>
      </c>
    </row>
    <row r="263" spans="1:13" ht="29.25" customHeight="1">
      <c r="A263" s="200"/>
      <c r="B263" s="228"/>
      <c r="C263" s="229"/>
      <c r="D263" s="230"/>
      <c r="E263" s="230"/>
      <c r="F263" s="465" t="s">
        <v>351</v>
      </c>
      <c r="G263" s="465"/>
      <c r="H263" s="466"/>
      <c r="I263" s="201">
        <v>905</v>
      </c>
      <c r="J263" s="202">
        <v>702</v>
      </c>
      <c r="K263" s="203">
        <v>4239902</v>
      </c>
      <c r="L263" s="204">
        <v>0</v>
      </c>
      <c r="M263" s="205">
        <v>120840.65353999997</v>
      </c>
    </row>
    <row r="264" spans="1:13" ht="15" customHeight="1">
      <c r="A264" s="200"/>
      <c r="B264" s="228"/>
      <c r="C264" s="229"/>
      <c r="D264" s="230"/>
      <c r="E264" s="230"/>
      <c r="F264" s="230"/>
      <c r="G264" s="469" t="s">
        <v>290</v>
      </c>
      <c r="H264" s="470"/>
      <c r="I264" s="201">
        <v>905</v>
      </c>
      <c r="J264" s="202">
        <v>702</v>
      </c>
      <c r="K264" s="203">
        <v>4239902</v>
      </c>
      <c r="L264" s="204">
        <v>1</v>
      </c>
      <c r="M264" s="205">
        <v>120840.65353999997</v>
      </c>
    </row>
    <row r="265" spans="1:13" ht="32.25" customHeight="1">
      <c r="A265" s="200"/>
      <c r="B265" s="228"/>
      <c r="C265" s="229"/>
      <c r="D265" s="230"/>
      <c r="E265" s="230"/>
      <c r="F265" s="465" t="s">
        <v>619</v>
      </c>
      <c r="G265" s="465"/>
      <c r="H265" s="466"/>
      <c r="I265" s="201">
        <v>905</v>
      </c>
      <c r="J265" s="202">
        <v>702</v>
      </c>
      <c r="K265" s="203">
        <v>4239903</v>
      </c>
      <c r="L265" s="204">
        <v>0</v>
      </c>
      <c r="M265" s="205">
        <v>122.30265</v>
      </c>
    </row>
    <row r="266" spans="1:13" ht="18" customHeight="1">
      <c r="A266" s="200"/>
      <c r="B266" s="228"/>
      <c r="C266" s="229"/>
      <c r="D266" s="230"/>
      <c r="E266" s="230"/>
      <c r="F266" s="230"/>
      <c r="G266" s="469" t="s">
        <v>290</v>
      </c>
      <c r="H266" s="470"/>
      <c r="I266" s="201">
        <v>905</v>
      </c>
      <c r="J266" s="202">
        <v>702</v>
      </c>
      <c r="K266" s="203">
        <v>4239903</v>
      </c>
      <c r="L266" s="204">
        <v>1</v>
      </c>
      <c r="M266" s="205">
        <v>122.30265</v>
      </c>
    </row>
    <row r="267" spans="1:13" ht="28.5" customHeight="1">
      <c r="A267" s="200"/>
      <c r="B267" s="228"/>
      <c r="C267" s="229"/>
      <c r="D267" s="230"/>
      <c r="E267" s="230"/>
      <c r="F267" s="465" t="s">
        <v>352</v>
      </c>
      <c r="G267" s="465"/>
      <c r="H267" s="466"/>
      <c r="I267" s="201">
        <v>905</v>
      </c>
      <c r="J267" s="202">
        <v>702</v>
      </c>
      <c r="K267" s="203">
        <v>4239904</v>
      </c>
      <c r="L267" s="204">
        <v>0</v>
      </c>
      <c r="M267" s="205">
        <v>245.49013</v>
      </c>
    </row>
    <row r="268" spans="1:13" ht="17.25" customHeight="1">
      <c r="A268" s="200"/>
      <c r="B268" s="228"/>
      <c r="C268" s="229"/>
      <c r="D268" s="230"/>
      <c r="E268" s="230"/>
      <c r="F268" s="230"/>
      <c r="G268" s="469" t="s">
        <v>290</v>
      </c>
      <c r="H268" s="470"/>
      <c r="I268" s="201">
        <v>905</v>
      </c>
      <c r="J268" s="202">
        <v>702</v>
      </c>
      <c r="K268" s="203">
        <v>4239904</v>
      </c>
      <c r="L268" s="204">
        <v>1</v>
      </c>
      <c r="M268" s="205">
        <v>245.49013</v>
      </c>
    </row>
    <row r="269" spans="1:13" ht="79.5" customHeight="1">
      <c r="A269" s="200"/>
      <c r="B269" s="228"/>
      <c r="C269" s="229"/>
      <c r="D269" s="230"/>
      <c r="E269" s="230"/>
      <c r="F269" s="465" t="s">
        <v>353</v>
      </c>
      <c r="G269" s="465"/>
      <c r="H269" s="466"/>
      <c r="I269" s="201">
        <v>905</v>
      </c>
      <c r="J269" s="202">
        <v>702</v>
      </c>
      <c r="K269" s="203">
        <v>4239905</v>
      </c>
      <c r="L269" s="204">
        <v>0</v>
      </c>
      <c r="M269" s="205">
        <v>250.69889999999998</v>
      </c>
    </row>
    <row r="270" spans="1:13" ht="15.75" customHeight="1">
      <c r="A270" s="200"/>
      <c r="B270" s="228"/>
      <c r="C270" s="229"/>
      <c r="D270" s="230"/>
      <c r="E270" s="230"/>
      <c r="F270" s="230"/>
      <c r="G270" s="469" t="s">
        <v>290</v>
      </c>
      <c r="H270" s="470"/>
      <c r="I270" s="201">
        <v>905</v>
      </c>
      <c r="J270" s="202">
        <v>702</v>
      </c>
      <c r="K270" s="203">
        <v>4239905</v>
      </c>
      <c r="L270" s="204">
        <v>1</v>
      </c>
      <c r="M270" s="205">
        <v>250.69889999999998</v>
      </c>
    </row>
    <row r="271" spans="1:13" ht="77.25" customHeight="1">
      <c r="A271" s="200"/>
      <c r="B271" s="228"/>
      <c r="C271" s="229"/>
      <c r="D271" s="230"/>
      <c r="E271" s="230"/>
      <c r="F271" s="465" t="s">
        <v>354</v>
      </c>
      <c r="G271" s="465"/>
      <c r="H271" s="466"/>
      <c r="I271" s="201">
        <v>905</v>
      </c>
      <c r="J271" s="202">
        <v>702</v>
      </c>
      <c r="K271" s="203">
        <v>4239906</v>
      </c>
      <c r="L271" s="204">
        <v>0</v>
      </c>
      <c r="M271" s="205">
        <v>300.636</v>
      </c>
    </row>
    <row r="272" spans="1:13" ht="18" customHeight="1">
      <c r="A272" s="200"/>
      <c r="B272" s="228"/>
      <c r="C272" s="229"/>
      <c r="D272" s="230"/>
      <c r="E272" s="230"/>
      <c r="F272" s="230"/>
      <c r="G272" s="469" t="s">
        <v>290</v>
      </c>
      <c r="H272" s="470"/>
      <c r="I272" s="201">
        <v>905</v>
      </c>
      <c r="J272" s="202">
        <v>702</v>
      </c>
      <c r="K272" s="203">
        <v>4239906</v>
      </c>
      <c r="L272" s="204">
        <v>1</v>
      </c>
      <c r="M272" s="205">
        <v>300.636</v>
      </c>
    </row>
    <row r="273" spans="1:13" ht="18" customHeight="1">
      <c r="A273" s="200"/>
      <c r="B273" s="228"/>
      <c r="C273" s="229"/>
      <c r="D273" s="465" t="s">
        <v>355</v>
      </c>
      <c r="E273" s="465"/>
      <c r="F273" s="465"/>
      <c r="G273" s="465"/>
      <c r="H273" s="466"/>
      <c r="I273" s="201">
        <v>905</v>
      </c>
      <c r="J273" s="202">
        <v>702</v>
      </c>
      <c r="K273" s="203">
        <v>4240000</v>
      </c>
      <c r="L273" s="204">
        <v>0</v>
      </c>
      <c r="M273" s="205">
        <v>134095.563</v>
      </c>
    </row>
    <row r="274" spans="1:13" ht="18" customHeight="1">
      <c r="A274" s="200"/>
      <c r="B274" s="228"/>
      <c r="C274" s="229"/>
      <c r="D274" s="230"/>
      <c r="E274" s="465" t="s">
        <v>288</v>
      </c>
      <c r="F274" s="465"/>
      <c r="G274" s="465"/>
      <c r="H274" s="466"/>
      <c r="I274" s="201">
        <v>905</v>
      </c>
      <c r="J274" s="202">
        <v>702</v>
      </c>
      <c r="K274" s="203">
        <v>4249900</v>
      </c>
      <c r="L274" s="204">
        <v>0</v>
      </c>
      <c r="M274" s="205">
        <v>134095.563</v>
      </c>
    </row>
    <row r="275" spans="1:13" ht="18" customHeight="1">
      <c r="A275" s="200"/>
      <c r="B275" s="228"/>
      <c r="C275" s="229"/>
      <c r="D275" s="230"/>
      <c r="E275" s="230"/>
      <c r="F275" s="230"/>
      <c r="G275" s="469" t="s">
        <v>290</v>
      </c>
      <c r="H275" s="470"/>
      <c r="I275" s="201">
        <v>905</v>
      </c>
      <c r="J275" s="202">
        <v>702</v>
      </c>
      <c r="K275" s="203">
        <v>4249900</v>
      </c>
      <c r="L275" s="204">
        <v>1</v>
      </c>
      <c r="M275" s="205">
        <v>805.5507900000001</v>
      </c>
    </row>
    <row r="276" spans="1:13" ht="81.75" customHeight="1">
      <c r="A276" s="200"/>
      <c r="B276" s="228"/>
      <c r="C276" s="229"/>
      <c r="D276" s="230"/>
      <c r="E276" s="230"/>
      <c r="F276" s="465" t="s">
        <v>620</v>
      </c>
      <c r="G276" s="465"/>
      <c r="H276" s="466"/>
      <c r="I276" s="201">
        <v>905</v>
      </c>
      <c r="J276" s="202">
        <v>702</v>
      </c>
      <c r="K276" s="203">
        <v>4249901</v>
      </c>
      <c r="L276" s="204">
        <v>0</v>
      </c>
      <c r="M276" s="205">
        <v>133290.01221000002</v>
      </c>
    </row>
    <row r="277" spans="1:13" ht="18.75" customHeight="1">
      <c r="A277" s="200"/>
      <c r="B277" s="228"/>
      <c r="C277" s="229"/>
      <c r="D277" s="230"/>
      <c r="E277" s="230"/>
      <c r="F277" s="230"/>
      <c r="G277" s="469" t="s">
        <v>290</v>
      </c>
      <c r="H277" s="470"/>
      <c r="I277" s="201">
        <v>905</v>
      </c>
      <c r="J277" s="202">
        <v>702</v>
      </c>
      <c r="K277" s="203">
        <v>4249901</v>
      </c>
      <c r="L277" s="204">
        <v>1</v>
      </c>
      <c r="M277" s="205">
        <v>133290.01221000002</v>
      </c>
    </row>
    <row r="278" spans="1:13" ht="78" customHeight="1">
      <c r="A278" s="200"/>
      <c r="B278" s="228"/>
      <c r="C278" s="229"/>
      <c r="D278" s="230"/>
      <c r="E278" s="230"/>
      <c r="F278" s="465" t="s">
        <v>620</v>
      </c>
      <c r="G278" s="465"/>
      <c r="H278" s="466"/>
      <c r="I278" s="201">
        <v>905</v>
      </c>
      <c r="J278" s="202">
        <v>702</v>
      </c>
      <c r="K278" s="203">
        <v>4249906</v>
      </c>
      <c r="L278" s="204">
        <v>0</v>
      </c>
      <c r="M278" s="205">
        <v>0</v>
      </c>
    </row>
    <row r="279" spans="1:13" ht="18.75" customHeight="1">
      <c r="A279" s="200"/>
      <c r="B279" s="228"/>
      <c r="C279" s="229"/>
      <c r="D279" s="230"/>
      <c r="E279" s="230"/>
      <c r="F279" s="230"/>
      <c r="G279" s="469" t="s">
        <v>290</v>
      </c>
      <c r="H279" s="470"/>
      <c r="I279" s="201">
        <v>905</v>
      </c>
      <c r="J279" s="202">
        <v>702</v>
      </c>
      <c r="K279" s="203">
        <v>4249906</v>
      </c>
      <c r="L279" s="204">
        <v>1</v>
      </c>
      <c r="M279" s="205">
        <v>0</v>
      </c>
    </row>
    <row r="280" spans="1:13" ht="18.75" customHeight="1">
      <c r="A280" s="200"/>
      <c r="B280" s="228"/>
      <c r="C280" s="229"/>
      <c r="D280" s="465" t="s">
        <v>356</v>
      </c>
      <c r="E280" s="465"/>
      <c r="F280" s="465"/>
      <c r="G280" s="465"/>
      <c r="H280" s="466"/>
      <c r="I280" s="201">
        <v>905</v>
      </c>
      <c r="J280" s="202">
        <v>702</v>
      </c>
      <c r="K280" s="203">
        <v>4330000</v>
      </c>
      <c r="L280" s="204">
        <v>0</v>
      </c>
      <c r="M280" s="205">
        <v>49750.0054</v>
      </c>
    </row>
    <row r="281" spans="1:13" ht="18.75" customHeight="1">
      <c r="A281" s="200"/>
      <c r="B281" s="228"/>
      <c r="C281" s="229"/>
      <c r="D281" s="230"/>
      <c r="E281" s="465" t="s">
        <v>288</v>
      </c>
      <c r="F281" s="465"/>
      <c r="G281" s="465"/>
      <c r="H281" s="466"/>
      <c r="I281" s="201">
        <v>905</v>
      </c>
      <c r="J281" s="202">
        <v>702</v>
      </c>
      <c r="K281" s="203">
        <v>4339900</v>
      </c>
      <c r="L281" s="204">
        <v>0</v>
      </c>
      <c r="M281" s="205">
        <v>49750.0054</v>
      </c>
    </row>
    <row r="282" spans="1:13" ht="16.5" customHeight="1">
      <c r="A282" s="200"/>
      <c r="B282" s="228"/>
      <c r="C282" s="229"/>
      <c r="D282" s="230"/>
      <c r="E282" s="230"/>
      <c r="F282" s="230"/>
      <c r="G282" s="469" t="s">
        <v>290</v>
      </c>
      <c r="H282" s="470"/>
      <c r="I282" s="201">
        <v>905</v>
      </c>
      <c r="J282" s="202">
        <v>702</v>
      </c>
      <c r="K282" s="203">
        <v>4339900</v>
      </c>
      <c r="L282" s="204">
        <v>1</v>
      </c>
      <c r="M282" s="205">
        <v>954.74428</v>
      </c>
    </row>
    <row r="283" spans="1:13" ht="75.75" customHeight="1">
      <c r="A283" s="200"/>
      <c r="B283" s="228"/>
      <c r="C283" s="229"/>
      <c r="D283" s="230"/>
      <c r="E283" s="230"/>
      <c r="F283" s="465" t="s">
        <v>620</v>
      </c>
      <c r="G283" s="465"/>
      <c r="H283" s="466"/>
      <c r="I283" s="201">
        <v>905</v>
      </c>
      <c r="J283" s="202">
        <v>702</v>
      </c>
      <c r="K283" s="203">
        <v>4339901</v>
      </c>
      <c r="L283" s="204">
        <v>0</v>
      </c>
      <c r="M283" s="205">
        <v>48788.78779</v>
      </c>
    </row>
    <row r="284" spans="1:13" ht="19.5" customHeight="1">
      <c r="A284" s="200"/>
      <c r="B284" s="228"/>
      <c r="C284" s="229"/>
      <c r="D284" s="230"/>
      <c r="E284" s="230"/>
      <c r="F284" s="230"/>
      <c r="G284" s="469" t="s">
        <v>290</v>
      </c>
      <c r="H284" s="470"/>
      <c r="I284" s="201">
        <v>905</v>
      </c>
      <c r="J284" s="202">
        <v>702</v>
      </c>
      <c r="K284" s="203">
        <v>4339901</v>
      </c>
      <c r="L284" s="204">
        <v>1</v>
      </c>
      <c r="M284" s="205">
        <v>48788.78779</v>
      </c>
    </row>
    <row r="285" spans="1:13" ht="75.75" customHeight="1">
      <c r="A285" s="200"/>
      <c r="B285" s="228"/>
      <c r="C285" s="229"/>
      <c r="D285" s="230"/>
      <c r="E285" s="230"/>
      <c r="F285" s="465" t="s">
        <v>620</v>
      </c>
      <c r="G285" s="465"/>
      <c r="H285" s="466"/>
      <c r="I285" s="201">
        <v>905</v>
      </c>
      <c r="J285" s="202">
        <v>702</v>
      </c>
      <c r="K285" s="203">
        <v>4339906</v>
      </c>
      <c r="L285" s="204">
        <v>0</v>
      </c>
      <c r="M285" s="205">
        <v>0</v>
      </c>
    </row>
    <row r="286" spans="1:13" ht="21.75" customHeight="1">
      <c r="A286" s="200"/>
      <c r="B286" s="228"/>
      <c r="C286" s="229"/>
      <c r="D286" s="230"/>
      <c r="E286" s="230"/>
      <c r="F286" s="230"/>
      <c r="G286" s="469" t="s">
        <v>290</v>
      </c>
      <c r="H286" s="470"/>
      <c r="I286" s="201">
        <v>905</v>
      </c>
      <c r="J286" s="202">
        <v>702</v>
      </c>
      <c r="K286" s="203">
        <v>4339906</v>
      </c>
      <c r="L286" s="204">
        <v>1</v>
      </c>
      <c r="M286" s="205">
        <v>0</v>
      </c>
    </row>
    <row r="287" spans="1:13" ht="31.5" customHeight="1">
      <c r="A287" s="200"/>
      <c r="B287" s="228"/>
      <c r="C287" s="229"/>
      <c r="D287" s="230"/>
      <c r="E287" s="230"/>
      <c r="F287" s="465" t="s">
        <v>357</v>
      </c>
      <c r="G287" s="465"/>
      <c r="H287" s="466"/>
      <c r="I287" s="201">
        <v>905</v>
      </c>
      <c r="J287" s="202">
        <v>702</v>
      </c>
      <c r="K287" s="203">
        <v>4339909</v>
      </c>
      <c r="L287" s="204">
        <v>0</v>
      </c>
      <c r="M287" s="205">
        <v>6.47333</v>
      </c>
    </row>
    <row r="288" spans="1:13" ht="21.75" customHeight="1">
      <c r="A288" s="200"/>
      <c r="B288" s="228"/>
      <c r="C288" s="229"/>
      <c r="D288" s="230"/>
      <c r="E288" s="230"/>
      <c r="F288" s="230"/>
      <c r="G288" s="469" t="s">
        <v>290</v>
      </c>
      <c r="H288" s="470"/>
      <c r="I288" s="201">
        <v>905</v>
      </c>
      <c r="J288" s="202">
        <v>702</v>
      </c>
      <c r="K288" s="203">
        <v>4339909</v>
      </c>
      <c r="L288" s="204">
        <v>1</v>
      </c>
      <c r="M288" s="205">
        <v>6.47333</v>
      </c>
    </row>
    <row r="289" spans="1:13" ht="21.75" customHeight="1">
      <c r="A289" s="200"/>
      <c r="B289" s="228"/>
      <c r="C289" s="229"/>
      <c r="D289" s="465" t="s">
        <v>358</v>
      </c>
      <c r="E289" s="465"/>
      <c r="F289" s="465"/>
      <c r="G289" s="465"/>
      <c r="H289" s="466"/>
      <c r="I289" s="201">
        <v>905</v>
      </c>
      <c r="J289" s="202">
        <v>702</v>
      </c>
      <c r="K289" s="203">
        <v>5200000</v>
      </c>
      <c r="L289" s="204">
        <v>0</v>
      </c>
      <c r="M289" s="205">
        <v>28513.838359999998</v>
      </c>
    </row>
    <row r="290" spans="1:13" ht="32.25" customHeight="1">
      <c r="A290" s="200"/>
      <c r="B290" s="228"/>
      <c r="C290" s="229"/>
      <c r="D290" s="230"/>
      <c r="E290" s="465" t="s">
        <v>359</v>
      </c>
      <c r="F290" s="465"/>
      <c r="G290" s="465"/>
      <c r="H290" s="466"/>
      <c r="I290" s="201">
        <v>905</v>
      </c>
      <c r="J290" s="202">
        <v>702</v>
      </c>
      <c r="K290" s="203">
        <v>5200900</v>
      </c>
      <c r="L290" s="204">
        <v>0</v>
      </c>
      <c r="M290" s="205">
        <v>28513.838359999998</v>
      </c>
    </row>
    <row r="291" spans="1:13" ht="62.25" customHeight="1">
      <c r="A291" s="200"/>
      <c r="B291" s="228"/>
      <c r="C291" s="229"/>
      <c r="D291" s="230"/>
      <c r="E291" s="230"/>
      <c r="F291" s="465" t="s">
        <v>621</v>
      </c>
      <c r="G291" s="465"/>
      <c r="H291" s="466"/>
      <c r="I291" s="201">
        <v>905</v>
      </c>
      <c r="J291" s="202">
        <v>702</v>
      </c>
      <c r="K291" s="203">
        <v>5200901</v>
      </c>
      <c r="L291" s="204">
        <v>0</v>
      </c>
      <c r="M291" s="205">
        <v>17937.5</v>
      </c>
    </row>
    <row r="292" spans="1:13" ht="14.25" customHeight="1">
      <c r="A292" s="200"/>
      <c r="B292" s="228"/>
      <c r="C292" s="229"/>
      <c r="D292" s="230"/>
      <c r="E292" s="230"/>
      <c r="F292" s="230"/>
      <c r="G292" s="469" t="s">
        <v>290</v>
      </c>
      <c r="H292" s="470"/>
      <c r="I292" s="201">
        <v>905</v>
      </c>
      <c r="J292" s="202">
        <v>702</v>
      </c>
      <c r="K292" s="203">
        <v>5200901</v>
      </c>
      <c r="L292" s="204">
        <v>1</v>
      </c>
      <c r="M292" s="205">
        <v>17937.5</v>
      </c>
    </row>
    <row r="293" spans="1:13" ht="63.75" customHeight="1">
      <c r="A293" s="200"/>
      <c r="B293" s="228"/>
      <c r="C293" s="229"/>
      <c r="D293" s="230"/>
      <c r="E293" s="230"/>
      <c r="F293" s="465" t="s">
        <v>622</v>
      </c>
      <c r="G293" s="465"/>
      <c r="H293" s="466"/>
      <c r="I293" s="201">
        <v>905</v>
      </c>
      <c r="J293" s="202">
        <v>702</v>
      </c>
      <c r="K293" s="203">
        <v>5200902</v>
      </c>
      <c r="L293" s="204">
        <v>0</v>
      </c>
      <c r="M293" s="205">
        <v>443.9</v>
      </c>
    </row>
    <row r="294" spans="1:13" ht="16.5" customHeight="1">
      <c r="A294" s="200"/>
      <c r="B294" s="228"/>
      <c r="C294" s="229"/>
      <c r="D294" s="230"/>
      <c r="E294" s="230"/>
      <c r="F294" s="230"/>
      <c r="G294" s="469" t="s">
        <v>290</v>
      </c>
      <c r="H294" s="470"/>
      <c r="I294" s="201">
        <v>905</v>
      </c>
      <c r="J294" s="202">
        <v>702</v>
      </c>
      <c r="K294" s="203">
        <v>5200902</v>
      </c>
      <c r="L294" s="204">
        <v>1</v>
      </c>
      <c r="M294" s="205">
        <v>443.9</v>
      </c>
    </row>
    <row r="295" spans="1:13" ht="47.25" customHeight="1">
      <c r="A295" s="200"/>
      <c r="B295" s="228"/>
      <c r="C295" s="229"/>
      <c r="D295" s="230"/>
      <c r="E295" s="230"/>
      <c r="F295" s="465" t="s">
        <v>623</v>
      </c>
      <c r="G295" s="465"/>
      <c r="H295" s="466"/>
      <c r="I295" s="201">
        <v>905</v>
      </c>
      <c r="J295" s="202">
        <v>702</v>
      </c>
      <c r="K295" s="203">
        <v>5200903</v>
      </c>
      <c r="L295" s="204">
        <v>0</v>
      </c>
      <c r="M295" s="205">
        <v>9371.6</v>
      </c>
    </row>
    <row r="296" spans="1:13" ht="18" customHeight="1">
      <c r="A296" s="200"/>
      <c r="B296" s="228"/>
      <c r="C296" s="229"/>
      <c r="D296" s="230"/>
      <c r="E296" s="230"/>
      <c r="F296" s="230"/>
      <c r="G296" s="469" t="s">
        <v>290</v>
      </c>
      <c r="H296" s="470"/>
      <c r="I296" s="201">
        <v>905</v>
      </c>
      <c r="J296" s="202">
        <v>702</v>
      </c>
      <c r="K296" s="203">
        <v>5200903</v>
      </c>
      <c r="L296" s="204">
        <v>1</v>
      </c>
      <c r="M296" s="205">
        <v>9371.6</v>
      </c>
    </row>
    <row r="297" spans="1:13" ht="63.75" customHeight="1">
      <c r="A297" s="200"/>
      <c r="B297" s="228"/>
      <c r="C297" s="229"/>
      <c r="D297" s="230"/>
      <c r="E297" s="230"/>
      <c r="F297" s="465" t="s">
        <v>624</v>
      </c>
      <c r="G297" s="465"/>
      <c r="H297" s="466"/>
      <c r="I297" s="201">
        <v>905</v>
      </c>
      <c r="J297" s="202">
        <v>702</v>
      </c>
      <c r="K297" s="203">
        <v>5200904</v>
      </c>
      <c r="L297" s="204">
        <v>0</v>
      </c>
      <c r="M297" s="205">
        <v>222.4</v>
      </c>
    </row>
    <row r="298" spans="1:13" ht="15.75" customHeight="1">
      <c r="A298" s="200"/>
      <c r="B298" s="228"/>
      <c r="C298" s="229"/>
      <c r="D298" s="230"/>
      <c r="E298" s="230"/>
      <c r="F298" s="230"/>
      <c r="G298" s="469" t="s">
        <v>290</v>
      </c>
      <c r="H298" s="470"/>
      <c r="I298" s="201">
        <v>905</v>
      </c>
      <c r="J298" s="202">
        <v>702</v>
      </c>
      <c r="K298" s="203">
        <v>5200904</v>
      </c>
      <c r="L298" s="204">
        <v>1</v>
      </c>
      <c r="M298" s="205">
        <v>222.4</v>
      </c>
    </row>
    <row r="299" spans="1:13" ht="67.5" customHeight="1">
      <c r="A299" s="200"/>
      <c r="B299" s="228"/>
      <c r="C299" s="229"/>
      <c r="D299" s="230"/>
      <c r="E299" s="230"/>
      <c r="F299" s="465" t="s">
        <v>360</v>
      </c>
      <c r="G299" s="465"/>
      <c r="H299" s="466"/>
      <c r="I299" s="201">
        <v>905</v>
      </c>
      <c r="J299" s="202">
        <v>702</v>
      </c>
      <c r="K299" s="203">
        <v>5200905</v>
      </c>
      <c r="L299" s="204">
        <v>0</v>
      </c>
      <c r="M299" s="205">
        <v>538.43836</v>
      </c>
    </row>
    <row r="300" spans="1:13" ht="16.5" customHeight="1">
      <c r="A300" s="200"/>
      <c r="B300" s="228"/>
      <c r="C300" s="229"/>
      <c r="D300" s="230"/>
      <c r="E300" s="230"/>
      <c r="F300" s="230"/>
      <c r="G300" s="469" t="s">
        <v>290</v>
      </c>
      <c r="H300" s="470"/>
      <c r="I300" s="201">
        <v>905</v>
      </c>
      <c r="J300" s="202">
        <v>702</v>
      </c>
      <c r="K300" s="203">
        <v>5200905</v>
      </c>
      <c r="L300" s="204">
        <v>1</v>
      </c>
      <c r="M300" s="205">
        <v>538.43836</v>
      </c>
    </row>
    <row r="301" spans="1:13" ht="16.5" customHeight="1">
      <c r="A301" s="200"/>
      <c r="B301" s="228"/>
      <c r="C301" s="473" t="s">
        <v>230</v>
      </c>
      <c r="D301" s="473"/>
      <c r="E301" s="473"/>
      <c r="F301" s="473"/>
      <c r="G301" s="473"/>
      <c r="H301" s="474"/>
      <c r="I301" s="201">
        <v>905</v>
      </c>
      <c r="J301" s="202">
        <v>707</v>
      </c>
      <c r="K301" s="203">
        <v>0</v>
      </c>
      <c r="L301" s="204">
        <v>0</v>
      </c>
      <c r="M301" s="205">
        <v>13692.32649</v>
      </c>
    </row>
    <row r="302" spans="1:13" ht="16.5" customHeight="1">
      <c r="A302" s="200"/>
      <c r="B302" s="228"/>
      <c r="C302" s="229"/>
      <c r="D302" s="465" t="s">
        <v>361</v>
      </c>
      <c r="E302" s="465"/>
      <c r="F302" s="465"/>
      <c r="G302" s="465"/>
      <c r="H302" s="466"/>
      <c r="I302" s="201">
        <v>905</v>
      </c>
      <c r="J302" s="202">
        <v>707</v>
      </c>
      <c r="K302" s="203">
        <v>4310000</v>
      </c>
      <c r="L302" s="204">
        <v>0</v>
      </c>
      <c r="M302" s="205">
        <v>3777.123</v>
      </c>
    </row>
    <row r="303" spans="1:13" ht="16.5" customHeight="1">
      <c r="A303" s="200"/>
      <c r="B303" s="228"/>
      <c r="C303" s="229"/>
      <c r="D303" s="230"/>
      <c r="E303" s="465" t="s">
        <v>326</v>
      </c>
      <c r="F303" s="465"/>
      <c r="G303" s="465"/>
      <c r="H303" s="466"/>
      <c r="I303" s="201">
        <v>905</v>
      </c>
      <c r="J303" s="202">
        <v>707</v>
      </c>
      <c r="K303" s="203">
        <v>4310100</v>
      </c>
      <c r="L303" s="204">
        <v>0</v>
      </c>
      <c r="M303" s="205">
        <v>3777.123</v>
      </c>
    </row>
    <row r="304" spans="1:13" ht="16.5" customHeight="1">
      <c r="A304" s="200"/>
      <c r="B304" s="228"/>
      <c r="C304" s="229"/>
      <c r="D304" s="230"/>
      <c r="E304" s="230"/>
      <c r="F304" s="230"/>
      <c r="G304" s="469" t="s">
        <v>290</v>
      </c>
      <c r="H304" s="470"/>
      <c r="I304" s="201">
        <v>905</v>
      </c>
      <c r="J304" s="202">
        <v>707</v>
      </c>
      <c r="K304" s="203">
        <v>4310100</v>
      </c>
      <c r="L304" s="204">
        <v>1</v>
      </c>
      <c r="M304" s="205">
        <v>2495.0754300000003</v>
      </c>
    </row>
    <row r="305" spans="1:13" ht="16.5" customHeight="1">
      <c r="A305" s="200"/>
      <c r="B305" s="228"/>
      <c r="C305" s="229"/>
      <c r="D305" s="230"/>
      <c r="E305" s="230"/>
      <c r="F305" s="465" t="s">
        <v>362</v>
      </c>
      <c r="G305" s="465"/>
      <c r="H305" s="466"/>
      <c r="I305" s="201">
        <v>905</v>
      </c>
      <c r="J305" s="202">
        <v>707</v>
      </c>
      <c r="K305" s="203">
        <v>4310102</v>
      </c>
      <c r="L305" s="204">
        <v>0</v>
      </c>
      <c r="M305" s="205">
        <v>715.44</v>
      </c>
    </row>
    <row r="306" spans="1:13" ht="18.75" customHeight="1">
      <c r="A306" s="200"/>
      <c r="B306" s="228"/>
      <c r="C306" s="229"/>
      <c r="D306" s="230"/>
      <c r="E306" s="230"/>
      <c r="F306" s="230"/>
      <c r="G306" s="469" t="s">
        <v>264</v>
      </c>
      <c r="H306" s="470"/>
      <c r="I306" s="201">
        <v>905</v>
      </c>
      <c r="J306" s="202">
        <v>707</v>
      </c>
      <c r="K306" s="203">
        <v>4310102</v>
      </c>
      <c r="L306" s="204">
        <v>500</v>
      </c>
      <c r="M306" s="205">
        <v>715.44</v>
      </c>
    </row>
    <row r="307" spans="1:13" ht="16.5" customHeight="1">
      <c r="A307" s="200"/>
      <c r="B307" s="228"/>
      <c r="C307" s="229"/>
      <c r="D307" s="230"/>
      <c r="E307" s="230"/>
      <c r="F307" s="465" t="s">
        <v>363</v>
      </c>
      <c r="G307" s="465"/>
      <c r="H307" s="466"/>
      <c r="I307" s="201">
        <v>905</v>
      </c>
      <c r="J307" s="202">
        <v>707</v>
      </c>
      <c r="K307" s="203">
        <v>4310103</v>
      </c>
      <c r="L307" s="204">
        <v>0</v>
      </c>
      <c r="M307" s="205">
        <v>152.6075700000003</v>
      </c>
    </row>
    <row r="308" spans="1:13" ht="18" customHeight="1">
      <c r="A308" s="200"/>
      <c r="B308" s="228"/>
      <c r="C308" s="229"/>
      <c r="D308" s="230"/>
      <c r="E308" s="230"/>
      <c r="F308" s="230"/>
      <c r="G308" s="469" t="s">
        <v>264</v>
      </c>
      <c r="H308" s="470"/>
      <c r="I308" s="201">
        <v>905</v>
      </c>
      <c r="J308" s="202">
        <v>707</v>
      </c>
      <c r="K308" s="203">
        <v>4310103</v>
      </c>
      <c r="L308" s="204">
        <v>500</v>
      </c>
      <c r="M308" s="205">
        <v>152.6075700000003</v>
      </c>
    </row>
    <row r="309" spans="1:13" ht="43.5" customHeight="1">
      <c r="A309" s="200"/>
      <c r="B309" s="228"/>
      <c r="C309" s="229"/>
      <c r="D309" s="230"/>
      <c r="E309" s="230"/>
      <c r="F309" s="465" t="s">
        <v>364</v>
      </c>
      <c r="G309" s="465"/>
      <c r="H309" s="466"/>
      <c r="I309" s="201">
        <v>905</v>
      </c>
      <c r="J309" s="202">
        <v>707</v>
      </c>
      <c r="K309" s="203">
        <v>4310104</v>
      </c>
      <c r="L309" s="204">
        <v>0</v>
      </c>
      <c r="M309" s="205">
        <v>414</v>
      </c>
    </row>
    <row r="310" spans="1:13" ht="17.25" customHeight="1">
      <c r="A310" s="200"/>
      <c r="B310" s="228"/>
      <c r="C310" s="229"/>
      <c r="D310" s="230"/>
      <c r="E310" s="230"/>
      <c r="F310" s="230"/>
      <c r="G310" s="469" t="s">
        <v>290</v>
      </c>
      <c r="H310" s="470"/>
      <c r="I310" s="201">
        <v>905</v>
      </c>
      <c r="J310" s="202">
        <v>707</v>
      </c>
      <c r="K310" s="203">
        <v>4310104</v>
      </c>
      <c r="L310" s="204">
        <v>1</v>
      </c>
      <c r="M310" s="205">
        <v>414</v>
      </c>
    </row>
    <row r="311" spans="1:13" ht="17.25" customHeight="1">
      <c r="A311" s="200"/>
      <c r="B311" s="228"/>
      <c r="C311" s="229"/>
      <c r="D311" s="465" t="s">
        <v>308</v>
      </c>
      <c r="E311" s="465"/>
      <c r="F311" s="465"/>
      <c r="G311" s="465"/>
      <c r="H311" s="466"/>
      <c r="I311" s="201">
        <v>905</v>
      </c>
      <c r="J311" s="202">
        <v>707</v>
      </c>
      <c r="K311" s="203">
        <v>7950000</v>
      </c>
      <c r="L311" s="204">
        <v>0</v>
      </c>
      <c r="M311" s="205">
        <v>9915.20349</v>
      </c>
    </row>
    <row r="312" spans="1:13" ht="46.5" customHeight="1">
      <c r="A312" s="200"/>
      <c r="B312" s="228"/>
      <c r="C312" s="229"/>
      <c r="D312" s="230"/>
      <c r="E312" s="230"/>
      <c r="F312" s="465" t="s">
        <v>365</v>
      </c>
      <c r="G312" s="465"/>
      <c r="H312" s="466"/>
      <c r="I312" s="201">
        <v>905</v>
      </c>
      <c r="J312" s="202">
        <v>707</v>
      </c>
      <c r="K312" s="203">
        <v>7950005</v>
      </c>
      <c r="L312" s="204">
        <v>0</v>
      </c>
      <c r="M312" s="205">
        <v>0</v>
      </c>
    </row>
    <row r="313" spans="1:13" ht="17.25" customHeight="1">
      <c r="A313" s="200"/>
      <c r="B313" s="228"/>
      <c r="C313" s="229"/>
      <c r="D313" s="230"/>
      <c r="E313" s="230"/>
      <c r="F313" s="230"/>
      <c r="G313" s="469" t="s">
        <v>264</v>
      </c>
      <c r="H313" s="470"/>
      <c r="I313" s="201">
        <v>905</v>
      </c>
      <c r="J313" s="202">
        <v>707</v>
      </c>
      <c r="K313" s="203">
        <v>7950005</v>
      </c>
      <c r="L313" s="204">
        <v>500</v>
      </c>
      <c r="M313" s="205">
        <v>0</v>
      </c>
    </row>
    <row r="314" spans="1:13" ht="47.25" customHeight="1">
      <c r="A314" s="200"/>
      <c r="B314" s="228"/>
      <c r="C314" s="229"/>
      <c r="D314" s="230"/>
      <c r="E314" s="230"/>
      <c r="F314" s="465" t="s">
        <v>366</v>
      </c>
      <c r="G314" s="465"/>
      <c r="H314" s="466"/>
      <c r="I314" s="201">
        <v>905</v>
      </c>
      <c r="J314" s="202">
        <v>707</v>
      </c>
      <c r="K314" s="203">
        <v>7950015</v>
      </c>
      <c r="L314" s="204">
        <v>0</v>
      </c>
      <c r="M314" s="205">
        <v>1051.089</v>
      </c>
    </row>
    <row r="315" spans="1:13" ht="18" customHeight="1">
      <c r="A315" s="200"/>
      <c r="B315" s="228"/>
      <c r="C315" s="229"/>
      <c r="D315" s="230"/>
      <c r="E315" s="230"/>
      <c r="F315" s="230"/>
      <c r="G315" s="469" t="s">
        <v>264</v>
      </c>
      <c r="H315" s="470"/>
      <c r="I315" s="201">
        <v>905</v>
      </c>
      <c r="J315" s="202">
        <v>707</v>
      </c>
      <c r="K315" s="203">
        <v>7950015</v>
      </c>
      <c r="L315" s="204">
        <v>500</v>
      </c>
      <c r="M315" s="205">
        <v>1051.089</v>
      </c>
    </row>
    <row r="316" spans="1:13" ht="46.5" customHeight="1">
      <c r="A316" s="200"/>
      <c r="B316" s="228"/>
      <c r="C316" s="229"/>
      <c r="D316" s="230"/>
      <c r="E316" s="230"/>
      <c r="F316" s="465" t="s">
        <v>367</v>
      </c>
      <c r="G316" s="465"/>
      <c r="H316" s="466"/>
      <c r="I316" s="201">
        <v>905</v>
      </c>
      <c r="J316" s="202">
        <v>707</v>
      </c>
      <c r="K316" s="203">
        <v>7950031</v>
      </c>
      <c r="L316" s="204">
        <v>0</v>
      </c>
      <c r="M316" s="205">
        <v>4803.314490000001</v>
      </c>
    </row>
    <row r="317" spans="1:13" ht="18.75" customHeight="1">
      <c r="A317" s="200"/>
      <c r="B317" s="228"/>
      <c r="C317" s="229"/>
      <c r="D317" s="230"/>
      <c r="E317" s="230"/>
      <c r="F317" s="230"/>
      <c r="G317" s="469" t="s">
        <v>264</v>
      </c>
      <c r="H317" s="470"/>
      <c r="I317" s="201">
        <v>905</v>
      </c>
      <c r="J317" s="202">
        <v>707</v>
      </c>
      <c r="K317" s="203">
        <v>7950031</v>
      </c>
      <c r="L317" s="204">
        <v>500</v>
      </c>
      <c r="M317" s="205">
        <v>4803.314490000001</v>
      </c>
    </row>
    <row r="318" spans="1:13" ht="50.25" customHeight="1">
      <c r="A318" s="200"/>
      <c r="B318" s="228"/>
      <c r="C318" s="229"/>
      <c r="D318" s="230"/>
      <c r="E318" s="230"/>
      <c r="F318" s="465" t="s">
        <v>368</v>
      </c>
      <c r="G318" s="465"/>
      <c r="H318" s="466"/>
      <c r="I318" s="201">
        <v>905</v>
      </c>
      <c r="J318" s="202">
        <v>707</v>
      </c>
      <c r="K318" s="203">
        <v>7950032</v>
      </c>
      <c r="L318" s="204">
        <v>0</v>
      </c>
      <c r="M318" s="205">
        <v>4060.8</v>
      </c>
    </row>
    <row r="319" spans="1:13" ht="17.25" customHeight="1">
      <c r="A319" s="200"/>
      <c r="B319" s="228"/>
      <c r="C319" s="229"/>
      <c r="D319" s="230"/>
      <c r="E319" s="230"/>
      <c r="F319" s="230"/>
      <c r="G319" s="469" t="s">
        <v>264</v>
      </c>
      <c r="H319" s="470"/>
      <c r="I319" s="201">
        <v>905</v>
      </c>
      <c r="J319" s="202">
        <v>707</v>
      </c>
      <c r="K319" s="203">
        <v>7950032</v>
      </c>
      <c r="L319" s="204">
        <v>500</v>
      </c>
      <c r="M319" s="205">
        <v>4060.8</v>
      </c>
    </row>
    <row r="320" spans="1:13" ht="15.75" customHeight="1">
      <c r="A320" s="200"/>
      <c r="B320" s="228"/>
      <c r="C320" s="473" t="s">
        <v>231</v>
      </c>
      <c r="D320" s="473"/>
      <c r="E320" s="473"/>
      <c r="F320" s="473"/>
      <c r="G320" s="473"/>
      <c r="H320" s="474"/>
      <c r="I320" s="201">
        <v>905</v>
      </c>
      <c r="J320" s="202">
        <v>709</v>
      </c>
      <c r="K320" s="203">
        <v>0</v>
      </c>
      <c r="L320" s="204">
        <v>0</v>
      </c>
      <c r="M320" s="205">
        <v>26725.616200000004</v>
      </c>
    </row>
    <row r="321" spans="1:13" ht="15.75" customHeight="1">
      <c r="A321" s="200"/>
      <c r="B321" s="228"/>
      <c r="C321" s="229"/>
      <c r="D321" s="465" t="s">
        <v>325</v>
      </c>
      <c r="E321" s="465"/>
      <c r="F321" s="465"/>
      <c r="G321" s="465"/>
      <c r="H321" s="466"/>
      <c r="I321" s="201">
        <v>905</v>
      </c>
      <c r="J321" s="202">
        <v>709</v>
      </c>
      <c r="K321" s="203">
        <v>4360000</v>
      </c>
      <c r="L321" s="204">
        <v>0</v>
      </c>
      <c r="M321" s="205">
        <v>19756.978059999998</v>
      </c>
    </row>
    <row r="322" spans="1:13" ht="15.75" customHeight="1">
      <c r="A322" s="200"/>
      <c r="B322" s="228"/>
      <c r="C322" s="229"/>
      <c r="D322" s="230"/>
      <c r="E322" s="465" t="s">
        <v>326</v>
      </c>
      <c r="F322" s="465"/>
      <c r="G322" s="465"/>
      <c r="H322" s="466"/>
      <c r="I322" s="201">
        <v>905</v>
      </c>
      <c r="J322" s="202">
        <v>709</v>
      </c>
      <c r="K322" s="203">
        <v>4360900</v>
      </c>
      <c r="L322" s="204">
        <v>0</v>
      </c>
      <c r="M322" s="205">
        <v>19756.978059999998</v>
      </c>
    </row>
    <row r="323" spans="1:13" ht="15.75" customHeight="1">
      <c r="A323" s="200"/>
      <c r="B323" s="228"/>
      <c r="C323" s="229"/>
      <c r="D323" s="230"/>
      <c r="E323" s="230"/>
      <c r="F323" s="465" t="s">
        <v>325</v>
      </c>
      <c r="G323" s="465"/>
      <c r="H323" s="466"/>
      <c r="I323" s="201">
        <v>905</v>
      </c>
      <c r="J323" s="202">
        <v>709</v>
      </c>
      <c r="K323" s="203">
        <v>4360901</v>
      </c>
      <c r="L323" s="204">
        <v>0</v>
      </c>
      <c r="M323" s="205">
        <v>19756.978059999998</v>
      </c>
    </row>
    <row r="324" spans="1:13" ht="19.5" customHeight="1">
      <c r="A324" s="200"/>
      <c r="B324" s="228"/>
      <c r="C324" s="229"/>
      <c r="D324" s="230"/>
      <c r="E324" s="230"/>
      <c r="F324" s="230"/>
      <c r="G324" s="469" t="s">
        <v>264</v>
      </c>
      <c r="H324" s="470"/>
      <c r="I324" s="201">
        <v>905</v>
      </c>
      <c r="J324" s="202">
        <v>709</v>
      </c>
      <c r="K324" s="203">
        <v>4360901</v>
      </c>
      <c r="L324" s="204">
        <v>500</v>
      </c>
      <c r="M324" s="205">
        <v>19756.978059999998</v>
      </c>
    </row>
    <row r="325" spans="1:13" ht="19.5" customHeight="1">
      <c r="A325" s="200"/>
      <c r="B325" s="228"/>
      <c r="C325" s="229"/>
      <c r="D325" s="465" t="s">
        <v>308</v>
      </c>
      <c r="E325" s="465"/>
      <c r="F325" s="465"/>
      <c r="G325" s="465"/>
      <c r="H325" s="466"/>
      <c r="I325" s="201">
        <v>905</v>
      </c>
      <c r="J325" s="202">
        <v>709</v>
      </c>
      <c r="K325" s="203">
        <v>7950000</v>
      </c>
      <c r="L325" s="204">
        <v>0</v>
      </c>
      <c r="M325" s="205">
        <v>6968.638140000001</v>
      </c>
    </row>
    <row r="326" spans="1:13" ht="47.25" customHeight="1">
      <c r="A326" s="200"/>
      <c r="B326" s="228"/>
      <c r="C326" s="229"/>
      <c r="D326" s="230"/>
      <c r="E326" s="230"/>
      <c r="F326" s="465" t="s">
        <v>369</v>
      </c>
      <c r="G326" s="465"/>
      <c r="H326" s="466"/>
      <c r="I326" s="201">
        <v>905</v>
      </c>
      <c r="J326" s="202">
        <v>709</v>
      </c>
      <c r="K326" s="203">
        <v>7950003</v>
      </c>
      <c r="L326" s="204">
        <v>0</v>
      </c>
      <c r="M326" s="205">
        <v>258.91814</v>
      </c>
    </row>
    <row r="327" spans="1:13" ht="18.75" customHeight="1">
      <c r="A327" s="200"/>
      <c r="B327" s="228"/>
      <c r="C327" s="229"/>
      <c r="D327" s="230"/>
      <c r="E327" s="230"/>
      <c r="F327" s="230"/>
      <c r="G327" s="469" t="s">
        <v>264</v>
      </c>
      <c r="H327" s="470"/>
      <c r="I327" s="201">
        <v>905</v>
      </c>
      <c r="J327" s="202">
        <v>709</v>
      </c>
      <c r="K327" s="203">
        <v>7950003</v>
      </c>
      <c r="L327" s="204">
        <v>500</v>
      </c>
      <c r="M327" s="205">
        <v>258.91814</v>
      </c>
    </row>
    <row r="328" spans="1:13" ht="45.75" customHeight="1">
      <c r="A328" s="200"/>
      <c r="B328" s="228"/>
      <c r="C328" s="229"/>
      <c r="D328" s="230"/>
      <c r="E328" s="230"/>
      <c r="F328" s="465" t="s">
        <v>365</v>
      </c>
      <c r="G328" s="465"/>
      <c r="H328" s="466"/>
      <c r="I328" s="201">
        <v>905</v>
      </c>
      <c r="J328" s="202">
        <v>709</v>
      </c>
      <c r="K328" s="203">
        <v>7950005</v>
      </c>
      <c r="L328" s="204">
        <v>0</v>
      </c>
      <c r="M328" s="205">
        <v>106.978</v>
      </c>
    </row>
    <row r="329" spans="1:13" ht="17.25" customHeight="1">
      <c r="A329" s="200"/>
      <c r="B329" s="228"/>
      <c r="C329" s="229"/>
      <c r="D329" s="230"/>
      <c r="E329" s="230"/>
      <c r="F329" s="230"/>
      <c r="G329" s="469" t="s">
        <v>264</v>
      </c>
      <c r="H329" s="470"/>
      <c r="I329" s="201">
        <v>905</v>
      </c>
      <c r="J329" s="202">
        <v>709</v>
      </c>
      <c r="K329" s="203">
        <v>7950005</v>
      </c>
      <c r="L329" s="204">
        <v>500</v>
      </c>
      <c r="M329" s="205">
        <v>106.978</v>
      </c>
    </row>
    <row r="330" spans="1:13" ht="48" customHeight="1">
      <c r="A330" s="200"/>
      <c r="B330" s="228"/>
      <c r="C330" s="229"/>
      <c r="D330" s="230"/>
      <c r="E330" s="230"/>
      <c r="F330" s="465" t="s">
        <v>370</v>
      </c>
      <c r="G330" s="465"/>
      <c r="H330" s="466"/>
      <c r="I330" s="201">
        <v>905</v>
      </c>
      <c r="J330" s="202">
        <v>709</v>
      </c>
      <c r="K330" s="203">
        <v>7950014</v>
      </c>
      <c r="L330" s="204">
        <v>0</v>
      </c>
      <c r="M330" s="205">
        <v>1656.9455000000003</v>
      </c>
    </row>
    <row r="331" spans="1:13" ht="18.75" customHeight="1">
      <c r="A331" s="200"/>
      <c r="B331" s="228"/>
      <c r="C331" s="229"/>
      <c r="D331" s="230"/>
      <c r="E331" s="230"/>
      <c r="F331" s="230"/>
      <c r="G331" s="469" t="s">
        <v>264</v>
      </c>
      <c r="H331" s="470"/>
      <c r="I331" s="201">
        <v>905</v>
      </c>
      <c r="J331" s="202">
        <v>709</v>
      </c>
      <c r="K331" s="203">
        <v>7950014</v>
      </c>
      <c r="L331" s="204">
        <v>500</v>
      </c>
      <c r="M331" s="205">
        <v>1656.9455000000003</v>
      </c>
    </row>
    <row r="332" spans="1:13" ht="30" customHeight="1">
      <c r="A332" s="200"/>
      <c r="B332" s="228"/>
      <c r="C332" s="229"/>
      <c r="D332" s="230"/>
      <c r="E332" s="230"/>
      <c r="F332" s="465" t="s">
        <v>371</v>
      </c>
      <c r="G332" s="465"/>
      <c r="H332" s="466"/>
      <c r="I332" s="201">
        <v>905</v>
      </c>
      <c r="J332" s="202">
        <v>709</v>
      </c>
      <c r="K332" s="203">
        <v>7950017</v>
      </c>
      <c r="L332" s="204">
        <v>0</v>
      </c>
      <c r="M332" s="205">
        <v>4945.7965</v>
      </c>
    </row>
    <row r="333" spans="1:13" ht="17.25" customHeight="1">
      <c r="A333" s="200"/>
      <c r="B333" s="228"/>
      <c r="C333" s="229"/>
      <c r="D333" s="230"/>
      <c r="E333" s="230"/>
      <c r="F333" s="230"/>
      <c r="G333" s="469" t="s">
        <v>264</v>
      </c>
      <c r="H333" s="470"/>
      <c r="I333" s="201">
        <v>905</v>
      </c>
      <c r="J333" s="202">
        <v>709</v>
      </c>
      <c r="K333" s="203">
        <v>7950017</v>
      </c>
      <c r="L333" s="204">
        <v>500</v>
      </c>
      <c r="M333" s="205">
        <v>4945.7965</v>
      </c>
    </row>
    <row r="334" spans="1:13" ht="17.25" customHeight="1">
      <c r="A334" s="200"/>
      <c r="B334" s="228"/>
      <c r="C334" s="473" t="s">
        <v>234</v>
      </c>
      <c r="D334" s="473"/>
      <c r="E334" s="473"/>
      <c r="F334" s="473"/>
      <c r="G334" s="473"/>
      <c r="H334" s="474"/>
      <c r="I334" s="201">
        <v>905</v>
      </c>
      <c r="J334" s="202">
        <v>801</v>
      </c>
      <c r="K334" s="203">
        <v>0</v>
      </c>
      <c r="L334" s="204">
        <v>0</v>
      </c>
      <c r="M334" s="205">
        <v>75326.77523</v>
      </c>
    </row>
    <row r="335" spans="1:13" ht="32.25" customHeight="1">
      <c r="A335" s="200"/>
      <c r="B335" s="228"/>
      <c r="C335" s="229"/>
      <c r="D335" s="465" t="s">
        <v>291</v>
      </c>
      <c r="E335" s="465"/>
      <c r="F335" s="465"/>
      <c r="G335" s="465"/>
      <c r="H335" s="466"/>
      <c r="I335" s="201">
        <v>905</v>
      </c>
      <c r="J335" s="202">
        <v>801</v>
      </c>
      <c r="K335" s="203">
        <v>4400000</v>
      </c>
      <c r="L335" s="204">
        <v>0</v>
      </c>
      <c r="M335" s="205">
        <v>44933.00752000001</v>
      </c>
    </row>
    <row r="336" spans="1:13" ht="18" customHeight="1">
      <c r="A336" s="200"/>
      <c r="B336" s="228"/>
      <c r="C336" s="229"/>
      <c r="D336" s="230"/>
      <c r="E336" s="465" t="s">
        <v>288</v>
      </c>
      <c r="F336" s="465"/>
      <c r="G336" s="465"/>
      <c r="H336" s="466"/>
      <c r="I336" s="201">
        <v>905</v>
      </c>
      <c r="J336" s="202">
        <v>801</v>
      </c>
      <c r="K336" s="203">
        <v>4409900</v>
      </c>
      <c r="L336" s="204">
        <v>0</v>
      </c>
      <c r="M336" s="205">
        <v>44933.00752000001</v>
      </c>
    </row>
    <row r="337" spans="1:13" ht="35.25" customHeight="1">
      <c r="A337" s="200"/>
      <c r="B337" s="228"/>
      <c r="C337" s="229"/>
      <c r="D337" s="230"/>
      <c r="E337" s="230"/>
      <c r="F337" s="465" t="s">
        <v>292</v>
      </c>
      <c r="G337" s="465"/>
      <c r="H337" s="466"/>
      <c r="I337" s="201">
        <v>905</v>
      </c>
      <c r="J337" s="202">
        <v>801</v>
      </c>
      <c r="K337" s="203">
        <v>4409901</v>
      </c>
      <c r="L337" s="204">
        <v>0</v>
      </c>
      <c r="M337" s="205">
        <v>19860.430510000002</v>
      </c>
    </row>
    <row r="338" spans="1:13" ht="16.5" customHeight="1">
      <c r="A338" s="200"/>
      <c r="B338" s="228"/>
      <c r="C338" s="229"/>
      <c r="D338" s="230"/>
      <c r="E338" s="230"/>
      <c r="F338" s="230"/>
      <c r="G338" s="469" t="s">
        <v>290</v>
      </c>
      <c r="H338" s="470"/>
      <c r="I338" s="201">
        <v>905</v>
      </c>
      <c r="J338" s="202">
        <v>801</v>
      </c>
      <c r="K338" s="203">
        <v>4409901</v>
      </c>
      <c r="L338" s="204">
        <v>1</v>
      </c>
      <c r="M338" s="205">
        <v>19860.430510000002</v>
      </c>
    </row>
    <row r="339" spans="1:13" ht="31.5" customHeight="1">
      <c r="A339" s="200"/>
      <c r="B339" s="228"/>
      <c r="C339" s="229"/>
      <c r="D339" s="230"/>
      <c r="E339" s="230"/>
      <c r="F339" s="465" t="s">
        <v>372</v>
      </c>
      <c r="G339" s="465"/>
      <c r="H339" s="466"/>
      <c r="I339" s="201">
        <v>905</v>
      </c>
      <c r="J339" s="202">
        <v>801</v>
      </c>
      <c r="K339" s="203">
        <v>4409902</v>
      </c>
      <c r="L339" s="204">
        <v>0</v>
      </c>
      <c r="M339" s="205">
        <v>9660.238479999996</v>
      </c>
    </row>
    <row r="340" spans="1:13" ht="18" customHeight="1">
      <c r="A340" s="200"/>
      <c r="B340" s="228"/>
      <c r="C340" s="229"/>
      <c r="D340" s="230"/>
      <c r="E340" s="230"/>
      <c r="F340" s="230"/>
      <c r="G340" s="469" t="s">
        <v>290</v>
      </c>
      <c r="H340" s="470"/>
      <c r="I340" s="201">
        <v>905</v>
      </c>
      <c r="J340" s="202">
        <v>801</v>
      </c>
      <c r="K340" s="203">
        <v>4409902</v>
      </c>
      <c r="L340" s="204">
        <v>1</v>
      </c>
      <c r="M340" s="205">
        <v>9660.238479999996</v>
      </c>
    </row>
    <row r="341" spans="1:13" ht="34.5" customHeight="1">
      <c r="A341" s="200"/>
      <c r="B341" s="228"/>
      <c r="C341" s="229"/>
      <c r="D341" s="230"/>
      <c r="E341" s="230"/>
      <c r="F341" s="465" t="s">
        <v>373</v>
      </c>
      <c r="G341" s="465"/>
      <c r="H341" s="466"/>
      <c r="I341" s="201">
        <v>905</v>
      </c>
      <c r="J341" s="202">
        <v>801</v>
      </c>
      <c r="K341" s="203">
        <v>4409903</v>
      </c>
      <c r="L341" s="204">
        <v>0</v>
      </c>
      <c r="M341" s="205">
        <v>2743.8962599999995</v>
      </c>
    </row>
    <row r="342" spans="1:13" ht="17.25" customHeight="1">
      <c r="A342" s="200"/>
      <c r="B342" s="228"/>
      <c r="C342" s="229"/>
      <c r="D342" s="230"/>
      <c r="E342" s="230"/>
      <c r="F342" s="230"/>
      <c r="G342" s="469" t="s">
        <v>290</v>
      </c>
      <c r="H342" s="470"/>
      <c r="I342" s="201">
        <v>905</v>
      </c>
      <c r="J342" s="202">
        <v>801</v>
      </c>
      <c r="K342" s="203">
        <v>4409903</v>
      </c>
      <c r="L342" s="204">
        <v>1</v>
      </c>
      <c r="M342" s="205">
        <v>2743.8962599999995</v>
      </c>
    </row>
    <row r="343" spans="1:13" ht="46.5" customHeight="1">
      <c r="A343" s="200"/>
      <c r="B343" s="228"/>
      <c r="C343" s="229"/>
      <c r="D343" s="230"/>
      <c r="E343" s="230"/>
      <c r="F343" s="465" t="s">
        <v>374</v>
      </c>
      <c r="G343" s="465"/>
      <c r="H343" s="466"/>
      <c r="I343" s="201">
        <v>905</v>
      </c>
      <c r="J343" s="202">
        <v>801</v>
      </c>
      <c r="K343" s="203">
        <v>4409904</v>
      </c>
      <c r="L343" s="204">
        <v>0</v>
      </c>
      <c r="M343" s="205">
        <v>1365.0918199999994</v>
      </c>
    </row>
    <row r="344" spans="1:13" ht="15.75" customHeight="1">
      <c r="A344" s="200"/>
      <c r="B344" s="228"/>
      <c r="C344" s="229"/>
      <c r="D344" s="230"/>
      <c r="E344" s="230"/>
      <c r="F344" s="230"/>
      <c r="G344" s="469" t="s">
        <v>290</v>
      </c>
      <c r="H344" s="470"/>
      <c r="I344" s="201">
        <v>905</v>
      </c>
      <c r="J344" s="202">
        <v>801</v>
      </c>
      <c r="K344" s="203">
        <v>4409904</v>
      </c>
      <c r="L344" s="204">
        <v>1</v>
      </c>
      <c r="M344" s="205">
        <v>1365.0918199999994</v>
      </c>
    </row>
    <row r="345" spans="1:13" ht="36" customHeight="1">
      <c r="A345" s="200"/>
      <c r="B345" s="228"/>
      <c r="C345" s="229"/>
      <c r="D345" s="230"/>
      <c r="E345" s="230"/>
      <c r="F345" s="465" t="s">
        <v>375</v>
      </c>
      <c r="G345" s="465"/>
      <c r="H345" s="466"/>
      <c r="I345" s="201">
        <v>905</v>
      </c>
      <c r="J345" s="202">
        <v>801</v>
      </c>
      <c r="K345" s="203">
        <v>4409905</v>
      </c>
      <c r="L345" s="204">
        <v>0</v>
      </c>
      <c r="M345" s="205">
        <v>8371.72656</v>
      </c>
    </row>
    <row r="346" spans="1:13" ht="17.25" customHeight="1">
      <c r="A346" s="200"/>
      <c r="B346" s="228"/>
      <c r="C346" s="229"/>
      <c r="D346" s="230"/>
      <c r="E346" s="230"/>
      <c r="F346" s="230"/>
      <c r="G346" s="469" t="s">
        <v>290</v>
      </c>
      <c r="H346" s="470"/>
      <c r="I346" s="201">
        <v>905</v>
      </c>
      <c r="J346" s="202">
        <v>801</v>
      </c>
      <c r="K346" s="203">
        <v>4409905</v>
      </c>
      <c r="L346" s="204">
        <v>1</v>
      </c>
      <c r="M346" s="205">
        <v>8371.72656</v>
      </c>
    </row>
    <row r="347" spans="1:13" ht="46.5" customHeight="1">
      <c r="A347" s="200"/>
      <c r="B347" s="228"/>
      <c r="C347" s="229"/>
      <c r="D347" s="230"/>
      <c r="E347" s="230"/>
      <c r="F347" s="465" t="s">
        <v>376</v>
      </c>
      <c r="G347" s="465"/>
      <c r="H347" s="466"/>
      <c r="I347" s="201">
        <v>905</v>
      </c>
      <c r="J347" s="202">
        <v>801</v>
      </c>
      <c r="K347" s="203">
        <v>4409906</v>
      </c>
      <c r="L347" s="204">
        <v>0</v>
      </c>
      <c r="M347" s="205">
        <v>2931.6238900000003</v>
      </c>
    </row>
    <row r="348" spans="1:13" ht="18.75" customHeight="1">
      <c r="A348" s="200"/>
      <c r="B348" s="228"/>
      <c r="C348" s="229"/>
      <c r="D348" s="230"/>
      <c r="E348" s="230"/>
      <c r="F348" s="230"/>
      <c r="G348" s="469" t="s">
        <v>290</v>
      </c>
      <c r="H348" s="470"/>
      <c r="I348" s="201">
        <v>905</v>
      </c>
      <c r="J348" s="202">
        <v>801</v>
      </c>
      <c r="K348" s="203">
        <v>4409906</v>
      </c>
      <c r="L348" s="204">
        <v>1</v>
      </c>
      <c r="M348" s="205">
        <v>2931.6238900000003</v>
      </c>
    </row>
    <row r="349" spans="1:13" ht="16.5" customHeight="1">
      <c r="A349" s="200"/>
      <c r="B349" s="228"/>
      <c r="C349" s="229"/>
      <c r="D349" s="465" t="s">
        <v>293</v>
      </c>
      <c r="E349" s="465"/>
      <c r="F349" s="465"/>
      <c r="G349" s="465"/>
      <c r="H349" s="466"/>
      <c r="I349" s="201">
        <v>905</v>
      </c>
      <c r="J349" s="202">
        <v>801</v>
      </c>
      <c r="K349" s="203">
        <v>4420000</v>
      </c>
      <c r="L349" s="204">
        <v>0</v>
      </c>
      <c r="M349" s="205">
        <v>29758.71771</v>
      </c>
    </row>
    <row r="350" spans="1:13" ht="19.5" customHeight="1">
      <c r="A350" s="200"/>
      <c r="B350" s="228"/>
      <c r="C350" s="229"/>
      <c r="D350" s="230"/>
      <c r="E350" s="465" t="s">
        <v>288</v>
      </c>
      <c r="F350" s="465"/>
      <c r="G350" s="465"/>
      <c r="H350" s="466"/>
      <c r="I350" s="201">
        <v>905</v>
      </c>
      <c r="J350" s="202">
        <v>801</v>
      </c>
      <c r="K350" s="203">
        <v>4429900</v>
      </c>
      <c r="L350" s="204">
        <v>0</v>
      </c>
      <c r="M350" s="205">
        <v>29758.71771</v>
      </c>
    </row>
    <row r="351" spans="1:13" ht="18" customHeight="1">
      <c r="A351" s="200"/>
      <c r="B351" s="228"/>
      <c r="C351" s="229"/>
      <c r="D351" s="230"/>
      <c r="E351" s="230"/>
      <c r="F351" s="230"/>
      <c r="G351" s="469" t="s">
        <v>290</v>
      </c>
      <c r="H351" s="470"/>
      <c r="I351" s="201">
        <v>905</v>
      </c>
      <c r="J351" s="202">
        <v>801</v>
      </c>
      <c r="K351" s="203">
        <v>4429900</v>
      </c>
      <c r="L351" s="204">
        <v>1</v>
      </c>
      <c r="M351" s="205">
        <v>29758.71771</v>
      </c>
    </row>
    <row r="352" spans="1:13" ht="32.25" customHeight="1">
      <c r="A352" s="200"/>
      <c r="B352" s="228"/>
      <c r="C352" s="229"/>
      <c r="D352" s="465" t="s">
        <v>377</v>
      </c>
      <c r="E352" s="465"/>
      <c r="F352" s="465"/>
      <c r="G352" s="465"/>
      <c r="H352" s="466"/>
      <c r="I352" s="201">
        <v>905</v>
      </c>
      <c r="J352" s="202">
        <v>801</v>
      </c>
      <c r="K352" s="203">
        <v>4500000</v>
      </c>
      <c r="L352" s="204">
        <v>0</v>
      </c>
      <c r="M352" s="205">
        <v>635.05</v>
      </c>
    </row>
    <row r="353" spans="1:13" ht="32.25" customHeight="1">
      <c r="A353" s="200"/>
      <c r="B353" s="228"/>
      <c r="C353" s="229"/>
      <c r="D353" s="230"/>
      <c r="E353" s="465" t="s">
        <v>378</v>
      </c>
      <c r="F353" s="465"/>
      <c r="G353" s="465"/>
      <c r="H353" s="466"/>
      <c r="I353" s="201">
        <v>905</v>
      </c>
      <c r="J353" s="202">
        <v>801</v>
      </c>
      <c r="K353" s="203">
        <v>4500600</v>
      </c>
      <c r="L353" s="204">
        <v>0</v>
      </c>
      <c r="M353" s="205">
        <v>635.05</v>
      </c>
    </row>
    <row r="354" spans="1:13" ht="17.25" customHeight="1">
      <c r="A354" s="200"/>
      <c r="B354" s="228"/>
      <c r="C354" s="229"/>
      <c r="D354" s="230"/>
      <c r="E354" s="230"/>
      <c r="F354" s="230"/>
      <c r="G354" s="469" t="s">
        <v>290</v>
      </c>
      <c r="H354" s="470"/>
      <c r="I354" s="201">
        <v>905</v>
      </c>
      <c r="J354" s="202">
        <v>801</v>
      </c>
      <c r="K354" s="203">
        <v>4500600</v>
      </c>
      <c r="L354" s="204">
        <v>1</v>
      </c>
      <c r="M354" s="205">
        <v>625</v>
      </c>
    </row>
    <row r="355" spans="1:13" ht="47.25" customHeight="1">
      <c r="A355" s="200"/>
      <c r="B355" s="228"/>
      <c r="C355" s="229"/>
      <c r="D355" s="230"/>
      <c r="E355" s="230"/>
      <c r="F355" s="465" t="s">
        <v>379</v>
      </c>
      <c r="G355" s="465"/>
      <c r="H355" s="466"/>
      <c r="I355" s="201">
        <v>905</v>
      </c>
      <c r="J355" s="202">
        <v>801</v>
      </c>
      <c r="K355" s="203">
        <v>4500601</v>
      </c>
      <c r="L355" s="204">
        <v>0</v>
      </c>
      <c r="M355" s="205">
        <v>10.05</v>
      </c>
    </row>
    <row r="356" spans="1:13" ht="18" customHeight="1">
      <c r="A356" s="200"/>
      <c r="B356" s="228"/>
      <c r="C356" s="229"/>
      <c r="D356" s="230"/>
      <c r="E356" s="230"/>
      <c r="F356" s="230"/>
      <c r="G356" s="469" t="s">
        <v>290</v>
      </c>
      <c r="H356" s="470"/>
      <c r="I356" s="201">
        <v>905</v>
      </c>
      <c r="J356" s="202">
        <v>801</v>
      </c>
      <c r="K356" s="203">
        <v>4500601</v>
      </c>
      <c r="L356" s="204">
        <v>1</v>
      </c>
      <c r="M356" s="205">
        <v>10.05</v>
      </c>
    </row>
    <row r="357" spans="1:13" ht="32.25" customHeight="1">
      <c r="A357" s="200"/>
      <c r="B357" s="228"/>
      <c r="C357" s="473" t="s">
        <v>235</v>
      </c>
      <c r="D357" s="473"/>
      <c r="E357" s="473"/>
      <c r="F357" s="473"/>
      <c r="G357" s="473"/>
      <c r="H357" s="474"/>
      <c r="I357" s="201">
        <v>905</v>
      </c>
      <c r="J357" s="202">
        <v>806</v>
      </c>
      <c r="K357" s="203">
        <v>0</v>
      </c>
      <c r="L357" s="204">
        <v>0</v>
      </c>
      <c r="M357" s="205">
        <v>0.501</v>
      </c>
    </row>
    <row r="358" spans="1:13" ht="18.75" customHeight="1">
      <c r="A358" s="200"/>
      <c r="B358" s="228"/>
      <c r="C358" s="229"/>
      <c r="D358" s="465" t="s">
        <v>266</v>
      </c>
      <c r="E358" s="465"/>
      <c r="F358" s="465"/>
      <c r="G358" s="465"/>
      <c r="H358" s="466"/>
      <c r="I358" s="201">
        <v>905</v>
      </c>
      <c r="J358" s="202">
        <v>806</v>
      </c>
      <c r="K358" s="203">
        <v>20000</v>
      </c>
      <c r="L358" s="204">
        <v>0</v>
      </c>
      <c r="M358" s="205">
        <v>0</v>
      </c>
    </row>
    <row r="359" spans="1:13" ht="18.75" customHeight="1">
      <c r="A359" s="200"/>
      <c r="B359" s="228"/>
      <c r="C359" s="229"/>
      <c r="D359" s="230"/>
      <c r="E359" s="465" t="s">
        <v>267</v>
      </c>
      <c r="F359" s="465"/>
      <c r="G359" s="465"/>
      <c r="H359" s="466"/>
      <c r="I359" s="201">
        <v>905</v>
      </c>
      <c r="J359" s="202">
        <v>806</v>
      </c>
      <c r="K359" s="203">
        <v>20400</v>
      </c>
      <c r="L359" s="204">
        <v>0</v>
      </c>
      <c r="M359" s="205">
        <v>0</v>
      </c>
    </row>
    <row r="360" spans="1:13" ht="18.75" customHeight="1">
      <c r="A360" s="200"/>
      <c r="B360" s="228"/>
      <c r="C360" s="229"/>
      <c r="D360" s="230"/>
      <c r="E360" s="230"/>
      <c r="F360" s="465" t="s">
        <v>380</v>
      </c>
      <c r="G360" s="465"/>
      <c r="H360" s="466"/>
      <c r="I360" s="201">
        <v>905</v>
      </c>
      <c r="J360" s="202">
        <v>806</v>
      </c>
      <c r="K360" s="203">
        <v>20420</v>
      </c>
      <c r="L360" s="204">
        <v>0</v>
      </c>
      <c r="M360" s="205">
        <v>0</v>
      </c>
    </row>
    <row r="361" spans="1:13" ht="18.75" customHeight="1">
      <c r="A361" s="200"/>
      <c r="B361" s="228"/>
      <c r="C361" s="229"/>
      <c r="D361" s="230"/>
      <c r="E361" s="230"/>
      <c r="F361" s="230"/>
      <c r="G361" s="469" t="s">
        <v>264</v>
      </c>
      <c r="H361" s="470"/>
      <c r="I361" s="201">
        <v>905</v>
      </c>
      <c r="J361" s="202">
        <v>806</v>
      </c>
      <c r="K361" s="203">
        <v>20420</v>
      </c>
      <c r="L361" s="204">
        <v>500</v>
      </c>
      <c r="M361" s="205">
        <v>0</v>
      </c>
    </row>
    <row r="362" spans="1:13" ht="32.25" customHeight="1">
      <c r="A362" s="200"/>
      <c r="B362" s="228"/>
      <c r="C362" s="229"/>
      <c r="D362" s="465" t="s">
        <v>377</v>
      </c>
      <c r="E362" s="465"/>
      <c r="F362" s="465"/>
      <c r="G362" s="465"/>
      <c r="H362" s="466"/>
      <c r="I362" s="201">
        <v>905</v>
      </c>
      <c r="J362" s="202">
        <v>806</v>
      </c>
      <c r="K362" s="203">
        <v>4500000</v>
      </c>
      <c r="L362" s="204">
        <v>0</v>
      </c>
      <c r="M362" s="205">
        <v>0</v>
      </c>
    </row>
    <row r="363" spans="1:13" ht="32.25" customHeight="1">
      <c r="A363" s="200"/>
      <c r="B363" s="228"/>
      <c r="C363" s="229"/>
      <c r="D363" s="230"/>
      <c r="E363" s="465" t="s">
        <v>381</v>
      </c>
      <c r="F363" s="465"/>
      <c r="G363" s="465"/>
      <c r="H363" s="466"/>
      <c r="I363" s="201">
        <v>905</v>
      </c>
      <c r="J363" s="202">
        <v>806</v>
      </c>
      <c r="K363" s="203">
        <v>4508500</v>
      </c>
      <c r="L363" s="204">
        <v>0</v>
      </c>
      <c r="M363" s="205">
        <v>0</v>
      </c>
    </row>
    <row r="364" spans="1:13" ht="16.5" customHeight="1">
      <c r="A364" s="200"/>
      <c r="B364" s="228"/>
      <c r="C364" s="229"/>
      <c r="D364" s="230"/>
      <c r="E364" s="230"/>
      <c r="F364" s="465" t="s">
        <v>382</v>
      </c>
      <c r="G364" s="465"/>
      <c r="H364" s="466"/>
      <c r="I364" s="201">
        <v>905</v>
      </c>
      <c r="J364" s="202">
        <v>806</v>
      </c>
      <c r="K364" s="203">
        <v>4508501</v>
      </c>
      <c r="L364" s="204">
        <v>0</v>
      </c>
      <c r="M364" s="205">
        <v>0</v>
      </c>
    </row>
    <row r="365" spans="1:13" ht="16.5" customHeight="1">
      <c r="A365" s="200"/>
      <c r="B365" s="228"/>
      <c r="C365" s="229"/>
      <c r="D365" s="230"/>
      <c r="E365" s="230"/>
      <c r="F365" s="230"/>
      <c r="G365" s="469" t="s">
        <v>264</v>
      </c>
      <c r="H365" s="470"/>
      <c r="I365" s="201">
        <v>905</v>
      </c>
      <c r="J365" s="202">
        <v>806</v>
      </c>
      <c r="K365" s="203">
        <v>4508501</v>
      </c>
      <c r="L365" s="204">
        <v>500</v>
      </c>
      <c r="M365" s="205">
        <v>0</v>
      </c>
    </row>
    <row r="366" spans="1:13" ht="15.75" customHeight="1">
      <c r="A366" s="200"/>
      <c r="B366" s="228"/>
      <c r="C366" s="229"/>
      <c r="D366" s="465" t="s">
        <v>383</v>
      </c>
      <c r="E366" s="465"/>
      <c r="F366" s="465"/>
      <c r="G366" s="465"/>
      <c r="H366" s="466"/>
      <c r="I366" s="201">
        <v>905</v>
      </c>
      <c r="J366" s="202">
        <v>806</v>
      </c>
      <c r="K366" s="203">
        <v>5220000</v>
      </c>
      <c r="L366" s="204">
        <v>0</v>
      </c>
      <c r="M366" s="205">
        <v>0.001</v>
      </c>
    </row>
    <row r="367" spans="1:13" ht="15.75" customHeight="1">
      <c r="A367" s="200"/>
      <c r="B367" s="228"/>
      <c r="C367" s="229"/>
      <c r="D367" s="230"/>
      <c r="E367" s="465" t="s">
        <v>384</v>
      </c>
      <c r="F367" s="465"/>
      <c r="G367" s="465"/>
      <c r="H367" s="466"/>
      <c r="I367" s="201">
        <v>905</v>
      </c>
      <c r="J367" s="202">
        <v>806</v>
      </c>
      <c r="K367" s="203">
        <v>5221600</v>
      </c>
      <c r="L367" s="204">
        <v>0</v>
      </c>
      <c r="M367" s="205">
        <v>0.001</v>
      </c>
    </row>
    <row r="368" spans="1:13" ht="44.25" customHeight="1">
      <c r="A368" s="200"/>
      <c r="B368" s="228"/>
      <c r="C368" s="229"/>
      <c r="D368" s="230"/>
      <c r="E368" s="230"/>
      <c r="F368" s="465" t="s">
        <v>385</v>
      </c>
      <c r="G368" s="465"/>
      <c r="H368" s="466"/>
      <c r="I368" s="201">
        <v>905</v>
      </c>
      <c r="J368" s="202">
        <v>806</v>
      </c>
      <c r="K368" s="203">
        <v>5221602</v>
      </c>
      <c r="L368" s="204">
        <v>0</v>
      </c>
      <c r="M368" s="205">
        <v>0.001</v>
      </c>
    </row>
    <row r="369" spans="1:13" ht="46.5" customHeight="1">
      <c r="A369" s="200"/>
      <c r="B369" s="228"/>
      <c r="C369" s="229"/>
      <c r="D369" s="230"/>
      <c r="E369" s="230"/>
      <c r="F369" s="230"/>
      <c r="G369" s="469" t="s">
        <v>386</v>
      </c>
      <c r="H369" s="470"/>
      <c r="I369" s="201">
        <v>905</v>
      </c>
      <c r="J369" s="202">
        <v>806</v>
      </c>
      <c r="K369" s="203">
        <v>5221602</v>
      </c>
      <c r="L369" s="204">
        <v>23</v>
      </c>
      <c r="M369" s="205">
        <v>0.001</v>
      </c>
    </row>
    <row r="370" spans="1:13" ht="18.75" customHeight="1">
      <c r="A370" s="200"/>
      <c r="B370" s="228"/>
      <c r="C370" s="229"/>
      <c r="D370" s="465" t="s">
        <v>308</v>
      </c>
      <c r="E370" s="465"/>
      <c r="F370" s="465"/>
      <c r="G370" s="465"/>
      <c r="H370" s="466"/>
      <c r="I370" s="201">
        <v>905</v>
      </c>
      <c r="J370" s="202">
        <v>806</v>
      </c>
      <c r="K370" s="203">
        <v>7950000</v>
      </c>
      <c r="L370" s="204">
        <v>0</v>
      </c>
      <c r="M370" s="205">
        <v>0.5</v>
      </c>
    </row>
    <row r="371" spans="1:13" ht="94.5" customHeight="1">
      <c r="A371" s="200"/>
      <c r="B371" s="228"/>
      <c r="C371" s="229"/>
      <c r="D371" s="230"/>
      <c r="E371" s="230"/>
      <c r="F371" s="465" t="s">
        <v>387</v>
      </c>
      <c r="G371" s="465"/>
      <c r="H371" s="466"/>
      <c r="I371" s="201">
        <v>905</v>
      </c>
      <c r="J371" s="202">
        <v>806</v>
      </c>
      <c r="K371" s="203">
        <v>7950020</v>
      </c>
      <c r="L371" s="204">
        <v>0</v>
      </c>
      <c r="M371" s="205">
        <v>0.5</v>
      </c>
    </row>
    <row r="372" spans="1:13" ht="17.25" customHeight="1">
      <c r="A372" s="200"/>
      <c r="B372" s="228"/>
      <c r="C372" s="229"/>
      <c r="D372" s="230"/>
      <c r="E372" s="230"/>
      <c r="F372" s="230"/>
      <c r="G372" s="469" t="s">
        <v>264</v>
      </c>
      <c r="H372" s="470"/>
      <c r="I372" s="201">
        <v>905</v>
      </c>
      <c r="J372" s="202">
        <v>806</v>
      </c>
      <c r="K372" s="203">
        <v>7950020</v>
      </c>
      <c r="L372" s="204">
        <v>500</v>
      </c>
      <c r="M372" s="205">
        <v>0.5</v>
      </c>
    </row>
    <row r="373" spans="1:13" ht="17.25" customHeight="1">
      <c r="A373" s="200"/>
      <c r="B373" s="228"/>
      <c r="C373" s="473" t="s">
        <v>238</v>
      </c>
      <c r="D373" s="473"/>
      <c r="E373" s="473"/>
      <c r="F373" s="473"/>
      <c r="G373" s="473"/>
      <c r="H373" s="474"/>
      <c r="I373" s="201">
        <v>905</v>
      </c>
      <c r="J373" s="202">
        <v>901</v>
      </c>
      <c r="K373" s="203">
        <v>0</v>
      </c>
      <c r="L373" s="204">
        <v>0</v>
      </c>
      <c r="M373" s="205">
        <v>210769.78544999997</v>
      </c>
    </row>
    <row r="374" spans="1:13" ht="17.25" customHeight="1">
      <c r="A374" s="200"/>
      <c r="B374" s="228"/>
      <c r="C374" s="229"/>
      <c r="D374" s="465" t="s">
        <v>388</v>
      </c>
      <c r="E374" s="465"/>
      <c r="F374" s="465"/>
      <c r="G374" s="465"/>
      <c r="H374" s="466"/>
      <c r="I374" s="201">
        <v>905</v>
      </c>
      <c r="J374" s="202">
        <v>901</v>
      </c>
      <c r="K374" s="203">
        <v>4700000</v>
      </c>
      <c r="L374" s="204">
        <v>0</v>
      </c>
      <c r="M374" s="205">
        <v>178401.36333999998</v>
      </c>
    </row>
    <row r="375" spans="1:13" ht="17.25" customHeight="1">
      <c r="A375" s="200"/>
      <c r="B375" s="228"/>
      <c r="C375" s="229"/>
      <c r="D375" s="230"/>
      <c r="E375" s="465" t="s">
        <v>288</v>
      </c>
      <c r="F375" s="465"/>
      <c r="G375" s="465"/>
      <c r="H375" s="466"/>
      <c r="I375" s="201">
        <v>905</v>
      </c>
      <c r="J375" s="202">
        <v>901</v>
      </c>
      <c r="K375" s="203">
        <v>4709900</v>
      </c>
      <c r="L375" s="204">
        <v>0</v>
      </c>
      <c r="M375" s="205">
        <v>178401.36333999998</v>
      </c>
    </row>
    <row r="376" spans="1:13" ht="17.25" customHeight="1">
      <c r="A376" s="200"/>
      <c r="B376" s="228"/>
      <c r="C376" s="229"/>
      <c r="D376" s="230"/>
      <c r="E376" s="230"/>
      <c r="F376" s="230"/>
      <c r="G376" s="469" t="s">
        <v>290</v>
      </c>
      <c r="H376" s="470"/>
      <c r="I376" s="201">
        <v>905</v>
      </c>
      <c r="J376" s="202">
        <v>901</v>
      </c>
      <c r="K376" s="203">
        <v>4709900</v>
      </c>
      <c r="L376" s="204">
        <v>1</v>
      </c>
      <c r="M376" s="205">
        <v>175701.36333999998</v>
      </c>
    </row>
    <row r="377" spans="1:13" ht="51.75" customHeight="1">
      <c r="A377" s="200"/>
      <c r="B377" s="228"/>
      <c r="C377" s="229"/>
      <c r="D377" s="230"/>
      <c r="E377" s="230"/>
      <c r="F377" s="465" t="s">
        <v>389</v>
      </c>
      <c r="G377" s="465"/>
      <c r="H377" s="466"/>
      <c r="I377" s="201">
        <v>905</v>
      </c>
      <c r="J377" s="202">
        <v>901</v>
      </c>
      <c r="K377" s="203">
        <v>4709915</v>
      </c>
      <c r="L377" s="204">
        <v>0</v>
      </c>
      <c r="M377" s="205">
        <v>2700</v>
      </c>
    </row>
    <row r="378" spans="1:13" ht="17.25" customHeight="1">
      <c r="A378" s="200"/>
      <c r="B378" s="228"/>
      <c r="C378" s="229"/>
      <c r="D378" s="230"/>
      <c r="E378" s="230"/>
      <c r="F378" s="230"/>
      <c r="G378" s="469" t="s">
        <v>290</v>
      </c>
      <c r="H378" s="470"/>
      <c r="I378" s="201">
        <v>905</v>
      </c>
      <c r="J378" s="202">
        <v>901</v>
      </c>
      <c r="K378" s="203">
        <v>4709915</v>
      </c>
      <c r="L378" s="204">
        <v>1</v>
      </c>
      <c r="M378" s="205">
        <v>2700</v>
      </c>
    </row>
    <row r="379" spans="1:13" ht="17.25" customHeight="1">
      <c r="A379" s="200"/>
      <c r="B379" s="228"/>
      <c r="C379" s="229"/>
      <c r="D379" s="465" t="s">
        <v>390</v>
      </c>
      <c r="E379" s="465"/>
      <c r="F379" s="465"/>
      <c r="G379" s="465"/>
      <c r="H379" s="466"/>
      <c r="I379" s="201">
        <v>905</v>
      </c>
      <c r="J379" s="202">
        <v>901</v>
      </c>
      <c r="K379" s="203">
        <v>4760000</v>
      </c>
      <c r="L379" s="204">
        <v>0</v>
      </c>
      <c r="M379" s="205">
        <v>32368.422110000007</v>
      </c>
    </row>
    <row r="380" spans="1:13" ht="17.25" customHeight="1">
      <c r="A380" s="200"/>
      <c r="B380" s="228"/>
      <c r="C380" s="229"/>
      <c r="D380" s="230"/>
      <c r="E380" s="465" t="s">
        <v>288</v>
      </c>
      <c r="F380" s="465"/>
      <c r="G380" s="465"/>
      <c r="H380" s="466"/>
      <c r="I380" s="201">
        <v>905</v>
      </c>
      <c r="J380" s="202">
        <v>901</v>
      </c>
      <c r="K380" s="203">
        <v>4769900</v>
      </c>
      <c r="L380" s="204">
        <v>0</v>
      </c>
      <c r="M380" s="205">
        <v>32368.422110000007</v>
      </c>
    </row>
    <row r="381" spans="1:13" ht="17.25" customHeight="1">
      <c r="A381" s="200"/>
      <c r="B381" s="228"/>
      <c r="C381" s="229"/>
      <c r="D381" s="230"/>
      <c r="E381" s="230"/>
      <c r="F381" s="230"/>
      <c r="G381" s="469" t="s">
        <v>290</v>
      </c>
      <c r="H381" s="470"/>
      <c r="I381" s="201">
        <v>905</v>
      </c>
      <c r="J381" s="202">
        <v>901</v>
      </c>
      <c r="K381" s="203">
        <v>4769900</v>
      </c>
      <c r="L381" s="204">
        <v>1</v>
      </c>
      <c r="M381" s="205">
        <v>31868.422110000007</v>
      </c>
    </row>
    <row r="382" spans="1:13" ht="46.5" customHeight="1">
      <c r="A382" s="200"/>
      <c r="B382" s="228"/>
      <c r="C382" s="229"/>
      <c r="D382" s="230"/>
      <c r="E382" s="230"/>
      <c r="F382" s="465" t="s">
        <v>391</v>
      </c>
      <c r="G382" s="465"/>
      <c r="H382" s="466"/>
      <c r="I382" s="201">
        <v>905</v>
      </c>
      <c r="J382" s="202">
        <v>901</v>
      </c>
      <c r="K382" s="203">
        <v>4769915</v>
      </c>
      <c r="L382" s="204">
        <v>0</v>
      </c>
      <c r="M382" s="205">
        <v>500</v>
      </c>
    </row>
    <row r="383" spans="1:13" ht="16.5" customHeight="1">
      <c r="A383" s="200"/>
      <c r="B383" s="228"/>
      <c r="C383" s="229"/>
      <c r="D383" s="230"/>
      <c r="E383" s="230"/>
      <c r="F383" s="230"/>
      <c r="G383" s="469" t="s">
        <v>290</v>
      </c>
      <c r="H383" s="470"/>
      <c r="I383" s="201">
        <v>905</v>
      </c>
      <c r="J383" s="202">
        <v>901</v>
      </c>
      <c r="K383" s="203">
        <v>4769915</v>
      </c>
      <c r="L383" s="204">
        <v>1</v>
      </c>
      <c r="M383" s="205">
        <v>500</v>
      </c>
    </row>
    <row r="384" spans="1:13" ht="16.5" customHeight="1">
      <c r="A384" s="200"/>
      <c r="B384" s="228"/>
      <c r="C384" s="473" t="s">
        <v>239</v>
      </c>
      <c r="D384" s="473"/>
      <c r="E384" s="473"/>
      <c r="F384" s="473"/>
      <c r="G384" s="473"/>
      <c r="H384" s="474"/>
      <c r="I384" s="201">
        <v>905</v>
      </c>
      <c r="J384" s="202">
        <v>902</v>
      </c>
      <c r="K384" s="203">
        <v>0</v>
      </c>
      <c r="L384" s="204">
        <v>0</v>
      </c>
      <c r="M384" s="205">
        <v>246167.83462</v>
      </c>
    </row>
    <row r="385" spans="1:13" ht="16.5" customHeight="1">
      <c r="A385" s="200"/>
      <c r="B385" s="228"/>
      <c r="C385" s="229"/>
      <c r="D385" s="465" t="s">
        <v>388</v>
      </c>
      <c r="E385" s="465"/>
      <c r="F385" s="465"/>
      <c r="G385" s="465"/>
      <c r="H385" s="466"/>
      <c r="I385" s="201">
        <v>905</v>
      </c>
      <c r="J385" s="202">
        <v>902</v>
      </c>
      <c r="K385" s="203">
        <v>4700000</v>
      </c>
      <c r="L385" s="204">
        <v>0</v>
      </c>
      <c r="M385" s="205">
        <v>33305.83568</v>
      </c>
    </row>
    <row r="386" spans="1:13" ht="16.5" customHeight="1">
      <c r="A386" s="200"/>
      <c r="B386" s="228"/>
      <c r="C386" s="229"/>
      <c r="D386" s="230"/>
      <c r="E386" s="465" t="s">
        <v>288</v>
      </c>
      <c r="F386" s="465"/>
      <c r="G386" s="465"/>
      <c r="H386" s="466"/>
      <c r="I386" s="201">
        <v>905</v>
      </c>
      <c r="J386" s="202">
        <v>902</v>
      </c>
      <c r="K386" s="203">
        <v>4709900</v>
      </c>
      <c r="L386" s="204">
        <v>0</v>
      </c>
      <c r="M386" s="205">
        <v>33305.83568</v>
      </c>
    </row>
    <row r="387" spans="1:13" ht="16.5" customHeight="1">
      <c r="A387" s="200"/>
      <c r="B387" s="228"/>
      <c r="C387" s="229"/>
      <c r="D387" s="230"/>
      <c r="E387" s="230"/>
      <c r="F387" s="230"/>
      <c r="G387" s="469" t="s">
        <v>290</v>
      </c>
      <c r="H387" s="470"/>
      <c r="I387" s="201">
        <v>905</v>
      </c>
      <c r="J387" s="202">
        <v>902</v>
      </c>
      <c r="K387" s="203">
        <v>4709900</v>
      </c>
      <c r="L387" s="204">
        <v>1</v>
      </c>
      <c r="M387" s="205">
        <v>21469.344820000002</v>
      </c>
    </row>
    <row r="388" spans="1:13" ht="16.5" customHeight="1">
      <c r="A388" s="200"/>
      <c r="B388" s="228"/>
      <c r="C388" s="229"/>
      <c r="D388" s="230"/>
      <c r="E388" s="230"/>
      <c r="F388" s="465" t="s">
        <v>392</v>
      </c>
      <c r="G388" s="465"/>
      <c r="H388" s="466"/>
      <c r="I388" s="201">
        <v>905</v>
      </c>
      <c r="J388" s="202">
        <v>902</v>
      </c>
      <c r="K388" s="203">
        <v>4709906</v>
      </c>
      <c r="L388" s="204">
        <v>0</v>
      </c>
      <c r="M388" s="205">
        <v>8912.171139999999</v>
      </c>
    </row>
    <row r="389" spans="1:13" ht="16.5" customHeight="1">
      <c r="A389" s="200"/>
      <c r="B389" s="228"/>
      <c r="C389" s="229"/>
      <c r="D389" s="230"/>
      <c r="E389" s="230"/>
      <c r="F389" s="230"/>
      <c r="G389" s="469" t="s">
        <v>290</v>
      </c>
      <c r="H389" s="470"/>
      <c r="I389" s="201">
        <v>905</v>
      </c>
      <c r="J389" s="202">
        <v>902</v>
      </c>
      <c r="K389" s="203">
        <v>4709906</v>
      </c>
      <c r="L389" s="204">
        <v>1</v>
      </c>
      <c r="M389" s="205">
        <v>8912.171139999999</v>
      </c>
    </row>
    <row r="390" spans="1:13" ht="61.5" customHeight="1">
      <c r="A390" s="200"/>
      <c r="B390" s="228"/>
      <c r="C390" s="229"/>
      <c r="D390" s="230"/>
      <c r="E390" s="230"/>
      <c r="F390" s="465" t="s">
        <v>393</v>
      </c>
      <c r="G390" s="465"/>
      <c r="H390" s="466"/>
      <c r="I390" s="201">
        <v>905</v>
      </c>
      <c r="J390" s="202">
        <v>902</v>
      </c>
      <c r="K390" s="203">
        <v>4709911</v>
      </c>
      <c r="L390" s="204">
        <v>0</v>
      </c>
      <c r="M390" s="205">
        <v>462.71972</v>
      </c>
    </row>
    <row r="391" spans="1:13" ht="17.25" customHeight="1">
      <c r="A391" s="200"/>
      <c r="B391" s="228"/>
      <c r="C391" s="229"/>
      <c r="D391" s="230"/>
      <c r="E391" s="230"/>
      <c r="F391" s="230"/>
      <c r="G391" s="469" t="s">
        <v>290</v>
      </c>
      <c r="H391" s="470"/>
      <c r="I391" s="201">
        <v>905</v>
      </c>
      <c r="J391" s="202">
        <v>902</v>
      </c>
      <c r="K391" s="203">
        <v>4709911</v>
      </c>
      <c r="L391" s="204">
        <v>1</v>
      </c>
      <c r="M391" s="205">
        <v>462.71972</v>
      </c>
    </row>
    <row r="392" spans="1:13" ht="66" customHeight="1">
      <c r="A392" s="200"/>
      <c r="B392" s="228"/>
      <c r="C392" s="229"/>
      <c r="D392" s="230"/>
      <c r="E392" s="230"/>
      <c r="F392" s="465" t="s">
        <v>625</v>
      </c>
      <c r="G392" s="465"/>
      <c r="H392" s="466"/>
      <c r="I392" s="201">
        <v>905</v>
      </c>
      <c r="J392" s="202">
        <v>902</v>
      </c>
      <c r="K392" s="203">
        <v>4709912</v>
      </c>
      <c r="L392" s="204">
        <v>0</v>
      </c>
      <c r="M392" s="205">
        <v>2461.6</v>
      </c>
    </row>
    <row r="393" spans="1:13" ht="17.25" customHeight="1">
      <c r="A393" s="200"/>
      <c r="B393" s="228"/>
      <c r="C393" s="229"/>
      <c r="D393" s="230"/>
      <c r="E393" s="230"/>
      <c r="F393" s="230"/>
      <c r="G393" s="469" t="s">
        <v>290</v>
      </c>
      <c r="H393" s="470"/>
      <c r="I393" s="201">
        <v>905</v>
      </c>
      <c r="J393" s="202">
        <v>902</v>
      </c>
      <c r="K393" s="203">
        <v>4709912</v>
      </c>
      <c r="L393" s="204">
        <v>1</v>
      </c>
      <c r="M393" s="205">
        <v>2461.6</v>
      </c>
    </row>
    <row r="394" spans="1:13" ht="17.25" customHeight="1">
      <c r="A394" s="200"/>
      <c r="B394" s="228"/>
      <c r="C394" s="229"/>
      <c r="D394" s="465" t="s">
        <v>394</v>
      </c>
      <c r="E394" s="465"/>
      <c r="F394" s="465"/>
      <c r="G394" s="465"/>
      <c r="H394" s="466"/>
      <c r="I394" s="201">
        <v>905</v>
      </c>
      <c r="J394" s="202">
        <v>902</v>
      </c>
      <c r="K394" s="203">
        <v>4710000</v>
      </c>
      <c r="L394" s="204">
        <v>0</v>
      </c>
      <c r="M394" s="205">
        <v>212861.99894000005</v>
      </c>
    </row>
    <row r="395" spans="1:13" ht="17.25" customHeight="1">
      <c r="A395" s="200"/>
      <c r="B395" s="228"/>
      <c r="C395" s="229"/>
      <c r="D395" s="230"/>
      <c r="E395" s="465" t="s">
        <v>288</v>
      </c>
      <c r="F395" s="465"/>
      <c r="G395" s="465"/>
      <c r="H395" s="466"/>
      <c r="I395" s="201">
        <v>905</v>
      </c>
      <c r="J395" s="202">
        <v>902</v>
      </c>
      <c r="K395" s="203">
        <v>4719900</v>
      </c>
      <c r="L395" s="204">
        <v>0</v>
      </c>
      <c r="M395" s="205">
        <v>212861.99894000005</v>
      </c>
    </row>
    <row r="396" spans="1:13" ht="16.5" customHeight="1">
      <c r="A396" s="200"/>
      <c r="B396" s="228"/>
      <c r="C396" s="229"/>
      <c r="D396" s="230"/>
      <c r="E396" s="230"/>
      <c r="F396" s="230"/>
      <c r="G396" s="469" t="s">
        <v>290</v>
      </c>
      <c r="H396" s="470"/>
      <c r="I396" s="201">
        <v>905</v>
      </c>
      <c r="J396" s="202">
        <v>902</v>
      </c>
      <c r="K396" s="203">
        <v>4719900</v>
      </c>
      <c r="L396" s="204">
        <v>1</v>
      </c>
      <c r="M396" s="205">
        <v>163104.93166000006</v>
      </c>
    </row>
    <row r="397" spans="1:13" ht="81" customHeight="1">
      <c r="A397" s="200"/>
      <c r="B397" s="228"/>
      <c r="C397" s="229"/>
      <c r="D397" s="230"/>
      <c r="E397" s="230"/>
      <c r="F397" s="465" t="s">
        <v>626</v>
      </c>
      <c r="G397" s="465"/>
      <c r="H397" s="466"/>
      <c r="I397" s="201">
        <v>905</v>
      </c>
      <c r="J397" s="202">
        <v>902</v>
      </c>
      <c r="K397" s="203">
        <v>4719902</v>
      </c>
      <c r="L397" s="204">
        <v>0</v>
      </c>
      <c r="M397" s="205">
        <v>39098.787</v>
      </c>
    </row>
    <row r="398" spans="1:13" ht="13.5" customHeight="1">
      <c r="A398" s="200"/>
      <c r="B398" s="228"/>
      <c r="C398" s="229"/>
      <c r="D398" s="230"/>
      <c r="E398" s="230"/>
      <c r="F398" s="230"/>
      <c r="G398" s="469" t="s">
        <v>290</v>
      </c>
      <c r="H398" s="470"/>
      <c r="I398" s="201">
        <v>905</v>
      </c>
      <c r="J398" s="202">
        <v>902</v>
      </c>
      <c r="K398" s="203">
        <v>4719902</v>
      </c>
      <c r="L398" s="204">
        <v>1</v>
      </c>
      <c r="M398" s="205">
        <v>39098.787</v>
      </c>
    </row>
    <row r="399" spans="1:13" ht="64.5" customHeight="1">
      <c r="A399" s="200"/>
      <c r="B399" s="228"/>
      <c r="C399" s="229"/>
      <c r="D399" s="230"/>
      <c r="E399" s="230"/>
      <c r="F399" s="465" t="s">
        <v>393</v>
      </c>
      <c r="G399" s="465"/>
      <c r="H399" s="466"/>
      <c r="I399" s="201">
        <v>905</v>
      </c>
      <c r="J399" s="202">
        <v>902</v>
      </c>
      <c r="K399" s="203">
        <v>4719908</v>
      </c>
      <c r="L399" s="204">
        <v>0</v>
      </c>
      <c r="M399" s="205">
        <v>2161.88028</v>
      </c>
    </row>
    <row r="400" spans="1:13" ht="16.5" customHeight="1">
      <c r="A400" s="200"/>
      <c r="B400" s="228"/>
      <c r="C400" s="229"/>
      <c r="D400" s="230"/>
      <c r="E400" s="230"/>
      <c r="F400" s="230"/>
      <c r="G400" s="469" t="s">
        <v>290</v>
      </c>
      <c r="H400" s="470"/>
      <c r="I400" s="201">
        <v>905</v>
      </c>
      <c r="J400" s="202">
        <v>902</v>
      </c>
      <c r="K400" s="203">
        <v>4719908</v>
      </c>
      <c r="L400" s="204">
        <v>1</v>
      </c>
      <c r="M400" s="205">
        <v>2161.88028</v>
      </c>
    </row>
    <row r="401" spans="1:13" ht="66.75" customHeight="1">
      <c r="A401" s="200"/>
      <c r="B401" s="228"/>
      <c r="C401" s="229"/>
      <c r="D401" s="230"/>
      <c r="E401" s="230"/>
      <c r="F401" s="465" t="s">
        <v>625</v>
      </c>
      <c r="G401" s="465"/>
      <c r="H401" s="466"/>
      <c r="I401" s="201">
        <v>905</v>
      </c>
      <c r="J401" s="202">
        <v>902</v>
      </c>
      <c r="K401" s="203">
        <v>4719909</v>
      </c>
      <c r="L401" s="204">
        <v>0</v>
      </c>
      <c r="M401" s="205">
        <v>4987.4</v>
      </c>
    </row>
    <row r="402" spans="1:13" ht="17.25" customHeight="1">
      <c r="A402" s="200"/>
      <c r="B402" s="228"/>
      <c r="C402" s="229"/>
      <c r="D402" s="230"/>
      <c r="E402" s="230"/>
      <c r="F402" s="230"/>
      <c r="G402" s="469" t="s">
        <v>290</v>
      </c>
      <c r="H402" s="470"/>
      <c r="I402" s="201">
        <v>905</v>
      </c>
      <c r="J402" s="202">
        <v>902</v>
      </c>
      <c r="K402" s="203">
        <v>4719909</v>
      </c>
      <c r="L402" s="204">
        <v>1</v>
      </c>
      <c r="M402" s="205">
        <v>4987.4</v>
      </c>
    </row>
    <row r="403" spans="1:13" ht="81" customHeight="1">
      <c r="A403" s="200"/>
      <c r="B403" s="228"/>
      <c r="C403" s="229"/>
      <c r="D403" s="230"/>
      <c r="E403" s="230"/>
      <c r="F403" s="465" t="s">
        <v>627</v>
      </c>
      <c r="G403" s="465"/>
      <c r="H403" s="466"/>
      <c r="I403" s="201">
        <v>905</v>
      </c>
      <c r="J403" s="202">
        <v>902</v>
      </c>
      <c r="K403" s="203">
        <v>4719910</v>
      </c>
      <c r="L403" s="204">
        <v>0</v>
      </c>
      <c r="M403" s="205">
        <v>3509</v>
      </c>
    </row>
    <row r="404" spans="1:13" ht="16.5" customHeight="1">
      <c r="A404" s="200"/>
      <c r="B404" s="228"/>
      <c r="C404" s="229"/>
      <c r="D404" s="230"/>
      <c r="E404" s="230"/>
      <c r="F404" s="230"/>
      <c r="G404" s="469" t="s">
        <v>290</v>
      </c>
      <c r="H404" s="470"/>
      <c r="I404" s="201">
        <v>905</v>
      </c>
      <c r="J404" s="202">
        <v>902</v>
      </c>
      <c r="K404" s="203">
        <v>4719910</v>
      </c>
      <c r="L404" s="204">
        <v>1</v>
      </c>
      <c r="M404" s="205">
        <v>3509</v>
      </c>
    </row>
    <row r="405" spans="1:13" ht="16.5" customHeight="1">
      <c r="A405" s="200"/>
      <c r="B405" s="228"/>
      <c r="C405" s="229"/>
      <c r="D405" s="465" t="s">
        <v>390</v>
      </c>
      <c r="E405" s="465"/>
      <c r="F405" s="465"/>
      <c r="G405" s="465"/>
      <c r="H405" s="466"/>
      <c r="I405" s="201">
        <v>905</v>
      </c>
      <c r="J405" s="202">
        <v>902</v>
      </c>
      <c r="K405" s="203">
        <v>4760000</v>
      </c>
      <c r="L405" s="204">
        <v>0</v>
      </c>
      <c r="M405" s="205">
        <v>0</v>
      </c>
    </row>
    <row r="406" spans="1:13" ht="16.5" customHeight="1">
      <c r="A406" s="200"/>
      <c r="B406" s="228"/>
      <c r="C406" s="229"/>
      <c r="D406" s="230"/>
      <c r="E406" s="465" t="s">
        <v>288</v>
      </c>
      <c r="F406" s="465"/>
      <c r="G406" s="465"/>
      <c r="H406" s="466"/>
      <c r="I406" s="201">
        <v>905</v>
      </c>
      <c r="J406" s="202">
        <v>902</v>
      </c>
      <c r="K406" s="203">
        <v>4769900</v>
      </c>
      <c r="L406" s="204">
        <v>0</v>
      </c>
      <c r="M406" s="205">
        <v>0</v>
      </c>
    </row>
    <row r="407" spans="1:13" ht="16.5" customHeight="1">
      <c r="A407" s="200"/>
      <c r="B407" s="228"/>
      <c r="C407" s="229"/>
      <c r="D407" s="230"/>
      <c r="E407" s="230"/>
      <c r="F407" s="230"/>
      <c r="G407" s="469" t="s">
        <v>290</v>
      </c>
      <c r="H407" s="470"/>
      <c r="I407" s="201">
        <v>905</v>
      </c>
      <c r="J407" s="202">
        <v>902</v>
      </c>
      <c r="K407" s="203">
        <v>4769900</v>
      </c>
      <c r="L407" s="204">
        <v>1</v>
      </c>
      <c r="M407" s="205">
        <v>0</v>
      </c>
    </row>
    <row r="408" spans="1:13" ht="16.5" customHeight="1">
      <c r="A408" s="200"/>
      <c r="B408" s="228"/>
      <c r="C408" s="473" t="s">
        <v>240</v>
      </c>
      <c r="D408" s="473"/>
      <c r="E408" s="473"/>
      <c r="F408" s="473"/>
      <c r="G408" s="473"/>
      <c r="H408" s="474"/>
      <c r="I408" s="201">
        <v>905</v>
      </c>
      <c r="J408" s="202">
        <v>903</v>
      </c>
      <c r="K408" s="203">
        <v>0</v>
      </c>
      <c r="L408" s="204">
        <v>0</v>
      </c>
      <c r="M408" s="205">
        <v>2743.9391299999997</v>
      </c>
    </row>
    <row r="409" spans="1:13" ht="16.5" customHeight="1">
      <c r="A409" s="200"/>
      <c r="B409" s="228"/>
      <c r="C409" s="229"/>
      <c r="D409" s="465" t="s">
        <v>388</v>
      </c>
      <c r="E409" s="465"/>
      <c r="F409" s="465"/>
      <c r="G409" s="465"/>
      <c r="H409" s="466"/>
      <c r="I409" s="201">
        <v>905</v>
      </c>
      <c r="J409" s="202">
        <v>903</v>
      </c>
      <c r="K409" s="203">
        <v>4700000</v>
      </c>
      <c r="L409" s="204">
        <v>0</v>
      </c>
      <c r="M409" s="205">
        <v>1364.1331300000002</v>
      </c>
    </row>
    <row r="410" spans="1:13" ht="16.5" customHeight="1">
      <c r="A410" s="200"/>
      <c r="B410" s="228"/>
      <c r="C410" s="229"/>
      <c r="D410" s="230"/>
      <c r="E410" s="465" t="s">
        <v>288</v>
      </c>
      <c r="F410" s="465"/>
      <c r="G410" s="465"/>
      <c r="H410" s="466"/>
      <c r="I410" s="201">
        <v>905</v>
      </c>
      <c r="J410" s="202">
        <v>903</v>
      </c>
      <c r="K410" s="203">
        <v>4709900</v>
      </c>
      <c r="L410" s="204">
        <v>0</v>
      </c>
      <c r="M410" s="205">
        <v>1364.1331300000002</v>
      </c>
    </row>
    <row r="411" spans="1:13" ht="16.5" customHeight="1">
      <c r="A411" s="200"/>
      <c r="B411" s="228"/>
      <c r="C411" s="229"/>
      <c r="D411" s="230"/>
      <c r="E411" s="230"/>
      <c r="F411" s="230"/>
      <c r="G411" s="469" t="s">
        <v>290</v>
      </c>
      <c r="H411" s="470"/>
      <c r="I411" s="201">
        <v>905</v>
      </c>
      <c r="J411" s="202">
        <v>903</v>
      </c>
      <c r="K411" s="203">
        <v>4709900</v>
      </c>
      <c r="L411" s="204">
        <v>1</v>
      </c>
      <c r="M411" s="205">
        <v>683.50387</v>
      </c>
    </row>
    <row r="412" spans="1:13" ht="28.5" customHeight="1">
      <c r="A412" s="200"/>
      <c r="B412" s="228"/>
      <c r="C412" s="229"/>
      <c r="D412" s="230"/>
      <c r="E412" s="230"/>
      <c r="F412" s="465" t="s">
        <v>395</v>
      </c>
      <c r="G412" s="465"/>
      <c r="H412" s="466"/>
      <c r="I412" s="201">
        <v>905</v>
      </c>
      <c r="J412" s="202">
        <v>903</v>
      </c>
      <c r="K412" s="203">
        <v>4709907</v>
      </c>
      <c r="L412" s="204">
        <v>0</v>
      </c>
      <c r="M412" s="205">
        <v>680.6292599999999</v>
      </c>
    </row>
    <row r="413" spans="1:13" ht="15.75" customHeight="1">
      <c r="A413" s="200"/>
      <c r="B413" s="228"/>
      <c r="C413" s="229"/>
      <c r="D413" s="230"/>
      <c r="E413" s="230"/>
      <c r="F413" s="230"/>
      <c r="G413" s="469" t="s">
        <v>290</v>
      </c>
      <c r="H413" s="470"/>
      <c r="I413" s="201">
        <v>905</v>
      </c>
      <c r="J413" s="202">
        <v>903</v>
      </c>
      <c r="K413" s="203">
        <v>4709907</v>
      </c>
      <c r="L413" s="204">
        <v>1</v>
      </c>
      <c r="M413" s="205">
        <v>680.6292599999999</v>
      </c>
    </row>
    <row r="414" spans="1:13" ht="15.75" customHeight="1">
      <c r="A414" s="200"/>
      <c r="B414" s="228"/>
      <c r="C414" s="229"/>
      <c r="D414" s="465" t="s">
        <v>394</v>
      </c>
      <c r="E414" s="465"/>
      <c r="F414" s="465"/>
      <c r="G414" s="465"/>
      <c r="H414" s="466"/>
      <c r="I414" s="201">
        <v>905</v>
      </c>
      <c r="J414" s="202">
        <v>903</v>
      </c>
      <c r="K414" s="203">
        <v>4710000</v>
      </c>
      <c r="L414" s="204">
        <v>0</v>
      </c>
      <c r="M414" s="205">
        <v>1379.806</v>
      </c>
    </row>
    <row r="415" spans="1:13" ht="15.75" customHeight="1">
      <c r="A415" s="200"/>
      <c r="B415" s="228"/>
      <c r="C415" s="229"/>
      <c r="D415" s="230"/>
      <c r="E415" s="465" t="s">
        <v>288</v>
      </c>
      <c r="F415" s="465"/>
      <c r="G415" s="465"/>
      <c r="H415" s="466"/>
      <c r="I415" s="201">
        <v>905</v>
      </c>
      <c r="J415" s="202">
        <v>903</v>
      </c>
      <c r="K415" s="203">
        <v>4719900</v>
      </c>
      <c r="L415" s="204">
        <v>0</v>
      </c>
      <c r="M415" s="205">
        <v>1379.806</v>
      </c>
    </row>
    <row r="416" spans="1:13" ht="15.75" customHeight="1">
      <c r="A416" s="200"/>
      <c r="B416" s="228"/>
      <c r="C416" s="229"/>
      <c r="D416" s="230"/>
      <c r="E416" s="230"/>
      <c r="F416" s="230"/>
      <c r="G416" s="469" t="s">
        <v>290</v>
      </c>
      <c r="H416" s="470"/>
      <c r="I416" s="201">
        <v>905</v>
      </c>
      <c r="J416" s="202">
        <v>903</v>
      </c>
      <c r="K416" s="203">
        <v>4719900</v>
      </c>
      <c r="L416" s="204">
        <v>1</v>
      </c>
      <c r="M416" s="205">
        <v>1379.806</v>
      </c>
    </row>
    <row r="417" spans="1:13" ht="15.75" customHeight="1">
      <c r="A417" s="200"/>
      <c r="B417" s="228"/>
      <c r="C417" s="473" t="s">
        <v>241</v>
      </c>
      <c r="D417" s="473"/>
      <c r="E417" s="473"/>
      <c r="F417" s="473"/>
      <c r="G417" s="473"/>
      <c r="H417" s="474"/>
      <c r="I417" s="201">
        <v>905</v>
      </c>
      <c r="J417" s="202">
        <v>904</v>
      </c>
      <c r="K417" s="203">
        <v>0</v>
      </c>
      <c r="L417" s="204">
        <v>0</v>
      </c>
      <c r="M417" s="205">
        <v>136053.32927000002</v>
      </c>
    </row>
    <row r="418" spans="1:13" ht="15.75" customHeight="1">
      <c r="A418" s="200"/>
      <c r="B418" s="228"/>
      <c r="C418" s="229"/>
      <c r="D418" s="465" t="s">
        <v>396</v>
      </c>
      <c r="E418" s="465"/>
      <c r="F418" s="465"/>
      <c r="G418" s="465"/>
      <c r="H418" s="466"/>
      <c r="I418" s="201">
        <v>905</v>
      </c>
      <c r="J418" s="202">
        <v>904</v>
      </c>
      <c r="K418" s="203">
        <v>4770000</v>
      </c>
      <c r="L418" s="204">
        <v>0</v>
      </c>
      <c r="M418" s="205">
        <v>108339.53253</v>
      </c>
    </row>
    <row r="419" spans="1:13" ht="15.75" customHeight="1">
      <c r="A419" s="200"/>
      <c r="B419" s="228"/>
      <c r="C419" s="229"/>
      <c r="D419" s="230"/>
      <c r="E419" s="465" t="s">
        <v>288</v>
      </c>
      <c r="F419" s="465"/>
      <c r="G419" s="465"/>
      <c r="H419" s="466"/>
      <c r="I419" s="201">
        <v>905</v>
      </c>
      <c r="J419" s="202">
        <v>904</v>
      </c>
      <c r="K419" s="203">
        <v>4779900</v>
      </c>
      <c r="L419" s="204">
        <v>0</v>
      </c>
      <c r="M419" s="205">
        <v>108339.53253</v>
      </c>
    </row>
    <row r="420" spans="1:13" ht="15.75" customHeight="1">
      <c r="A420" s="200"/>
      <c r="B420" s="228"/>
      <c r="C420" s="229"/>
      <c r="D420" s="230"/>
      <c r="E420" s="230"/>
      <c r="F420" s="230"/>
      <c r="G420" s="469" t="s">
        <v>290</v>
      </c>
      <c r="H420" s="470"/>
      <c r="I420" s="201">
        <v>905</v>
      </c>
      <c r="J420" s="202">
        <v>904</v>
      </c>
      <c r="K420" s="203">
        <v>4779900</v>
      </c>
      <c r="L420" s="204">
        <v>1</v>
      </c>
      <c r="M420" s="205">
        <v>108339.53253</v>
      </c>
    </row>
    <row r="421" spans="1:13" ht="15.75" customHeight="1">
      <c r="A421" s="200"/>
      <c r="B421" s="228"/>
      <c r="C421" s="229"/>
      <c r="D421" s="465" t="s">
        <v>358</v>
      </c>
      <c r="E421" s="465"/>
      <c r="F421" s="465"/>
      <c r="G421" s="465"/>
      <c r="H421" s="466"/>
      <c r="I421" s="201">
        <v>905</v>
      </c>
      <c r="J421" s="202">
        <v>904</v>
      </c>
      <c r="K421" s="203">
        <v>5200000</v>
      </c>
      <c r="L421" s="204">
        <v>0</v>
      </c>
      <c r="M421" s="205">
        <v>27713.79674</v>
      </c>
    </row>
    <row r="422" spans="1:13" ht="75.75" customHeight="1">
      <c r="A422" s="200"/>
      <c r="B422" s="228"/>
      <c r="C422" s="229"/>
      <c r="D422" s="230"/>
      <c r="E422" s="465" t="s">
        <v>397</v>
      </c>
      <c r="F422" s="465"/>
      <c r="G422" s="465"/>
      <c r="H422" s="466"/>
      <c r="I422" s="201">
        <v>905</v>
      </c>
      <c r="J422" s="202">
        <v>904</v>
      </c>
      <c r="K422" s="203">
        <v>5201800</v>
      </c>
      <c r="L422" s="204">
        <v>0</v>
      </c>
      <c r="M422" s="205">
        <v>27713.79674</v>
      </c>
    </row>
    <row r="423" spans="1:13" ht="18" customHeight="1">
      <c r="A423" s="200"/>
      <c r="B423" s="228"/>
      <c r="C423" s="229"/>
      <c r="D423" s="230"/>
      <c r="E423" s="230"/>
      <c r="F423" s="230"/>
      <c r="G423" s="469" t="s">
        <v>290</v>
      </c>
      <c r="H423" s="470"/>
      <c r="I423" s="201">
        <v>905</v>
      </c>
      <c r="J423" s="202">
        <v>904</v>
      </c>
      <c r="K423" s="203">
        <v>5201800</v>
      </c>
      <c r="L423" s="204">
        <v>1</v>
      </c>
      <c r="M423" s="205">
        <v>21997.4</v>
      </c>
    </row>
    <row r="424" spans="1:13" ht="81" customHeight="1">
      <c r="A424" s="200"/>
      <c r="B424" s="228"/>
      <c r="C424" s="229"/>
      <c r="D424" s="230"/>
      <c r="E424" s="230"/>
      <c r="F424" s="465" t="s">
        <v>398</v>
      </c>
      <c r="G424" s="465"/>
      <c r="H424" s="466"/>
      <c r="I424" s="201">
        <v>905</v>
      </c>
      <c r="J424" s="202">
        <v>904</v>
      </c>
      <c r="K424" s="203">
        <v>5201801</v>
      </c>
      <c r="L424" s="204">
        <v>0</v>
      </c>
      <c r="M424" s="205">
        <v>2156.98389</v>
      </c>
    </row>
    <row r="425" spans="1:13" ht="15.75" customHeight="1">
      <c r="A425" s="200"/>
      <c r="B425" s="228"/>
      <c r="C425" s="229"/>
      <c r="D425" s="230"/>
      <c r="E425" s="230"/>
      <c r="F425" s="230"/>
      <c r="G425" s="469" t="s">
        <v>290</v>
      </c>
      <c r="H425" s="470"/>
      <c r="I425" s="201">
        <v>905</v>
      </c>
      <c r="J425" s="202">
        <v>904</v>
      </c>
      <c r="K425" s="203">
        <v>5201801</v>
      </c>
      <c r="L425" s="204">
        <v>1</v>
      </c>
      <c r="M425" s="205">
        <v>2156.98389</v>
      </c>
    </row>
    <row r="426" spans="1:13" ht="95.25" customHeight="1">
      <c r="A426" s="200"/>
      <c r="B426" s="228"/>
      <c r="C426" s="229"/>
      <c r="D426" s="230"/>
      <c r="E426" s="230"/>
      <c r="F426" s="465" t="s">
        <v>399</v>
      </c>
      <c r="G426" s="465"/>
      <c r="H426" s="466"/>
      <c r="I426" s="201">
        <v>905</v>
      </c>
      <c r="J426" s="202">
        <v>904</v>
      </c>
      <c r="K426" s="203">
        <v>5201802</v>
      </c>
      <c r="L426" s="204">
        <v>0</v>
      </c>
      <c r="M426" s="205">
        <v>3559.41285</v>
      </c>
    </row>
    <row r="427" spans="1:13" ht="16.5" customHeight="1">
      <c r="A427" s="200"/>
      <c r="B427" s="228"/>
      <c r="C427" s="229"/>
      <c r="D427" s="230"/>
      <c r="E427" s="230"/>
      <c r="F427" s="230"/>
      <c r="G427" s="469" t="s">
        <v>290</v>
      </c>
      <c r="H427" s="470"/>
      <c r="I427" s="201">
        <v>905</v>
      </c>
      <c r="J427" s="202">
        <v>904</v>
      </c>
      <c r="K427" s="203">
        <v>5201802</v>
      </c>
      <c r="L427" s="204">
        <v>1</v>
      </c>
      <c r="M427" s="205">
        <v>3559.41285</v>
      </c>
    </row>
    <row r="428" spans="1:13" ht="16.5" customHeight="1">
      <c r="A428" s="200"/>
      <c r="B428" s="228"/>
      <c r="C428" s="473" t="s">
        <v>242</v>
      </c>
      <c r="D428" s="473"/>
      <c r="E428" s="473"/>
      <c r="F428" s="473"/>
      <c r="G428" s="473"/>
      <c r="H428" s="474"/>
      <c r="I428" s="201">
        <v>905</v>
      </c>
      <c r="J428" s="202">
        <v>908</v>
      </c>
      <c r="K428" s="203">
        <v>0</v>
      </c>
      <c r="L428" s="204">
        <v>0</v>
      </c>
      <c r="M428" s="205">
        <v>9571.057480000001</v>
      </c>
    </row>
    <row r="429" spans="1:13" ht="32.25" customHeight="1">
      <c r="A429" s="200"/>
      <c r="B429" s="228"/>
      <c r="C429" s="229"/>
      <c r="D429" s="465" t="s">
        <v>400</v>
      </c>
      <c r="E429" s="465"/>
      <c r="F429" s="465"/>
      <c r="G429" s="465"/>
      <c r="H429" s="466"/>
      <c r="I429" s="201">
        <v>905</v>
      </c>
      <c r="J429" s="202">
        <v>908</v>
      </c>
      <c r="K429" s="203">
        <v>5120000</v>
      </c>
      <c r="L429" s="204">
        <v>0</v>
      </c>
      <c r="M429" s="205">
        <v>9571.057480000001</v>
      </c>
    </row>
    <row r="430" spans="1:13" ht="32.25" customHeight="1">
      <c r="A430" s="200"/>
      <c r="B430" s="228"/>
      <c r="C430" s="229"/>
      <c r="D430" s="230"/>
      <c r="E430" s="465" t="s">
        <v>331</v>
      </c>
      <c r="F430" s="465"/>
      <c r="G430" s="465"/>
      <c r="H430" s="466"/>
      <c r="I430" s="201">
        <v>905</v>
      </c>
      <c r="J430" s="202">
        <v>908</v>
      </c>
      <c r="K430" s="203">
        <v>5129700</v>
      </c>
      <c r="L430" s="204">
        <v>0</v>
      </c>
      <c r="M430" s="205">
        <v>9571.057480000001</v>
      </c>
    </row>
    <row r="431" spans="1:13" ht="18" customHeight="1">
      <c r="A431" s="200"/>
      <c r="B431" s="228"/>
      <c r="C431" s="229"/>
      <c r="D431" s="230"/>
      <c r="E431" s="230"/>
      <c r="F431" s="230"/>
      <c r="G431" s="469" t="s">
        <v>290</v>
      </c>
      <c r="H431" s="470"/>
      <c r="I431" s="201">
        <v>905</v>
      </c>
      <c r="J431" s="202">
        <v>908</v>
      </c>
      <c r="K431" s="203">
        <v>5129700</v>
      </c>
      <c r="L431" s="204">
        <v>1</v>
      </c>
      <c r="M431" s="205">
        <v>4118.05748</v>
      </c>
    </row>
    <row r="432" spans="1:13" ht="17.25" customHeight="1">
      <c r="A432" s="200"/>
      <c r="B432" s="228"/>
      <c r="C432" s="229"/>
      <c r="D432" s="230"/>
      <c r="E432" s="230"/>
      <c r="F432" s="465" t="s">
        <v>401</v>
      </c>
      <c r="G432" s="465"/>
      <c r="H432" s="466"/>
      <c r="I432" s="201">
        <v>905</v>
      </c>
      <c r="J432" s="202">
        <v>908</v>
      </c>
      <c r="K432" s="203">
        <v>5129701</v>
      </c>
      <c r="L432" s="204">
        <v>0</v>
      </c>
      <c r="M432" s="205">
        <v>1530</v>
      </c>
    </row>
    <row r="433" spans="1:13" ht="15.75" customHeight="1">
      <c r="A433" s="200"/>
      <c r="B433" s="228"/>
      <c r="C433" s="229"/>
      <c r="D433" s="230"/>
      <c r="E433" s="230"/>
      <c r="F433" s="230"/>
      <c r="G433" s="469" t="s">
        <v>402</v>
      </c>
      <c r="H433" s="470"/>
      <c r="I433" s="201">
        <v>905</v>
      </c>
      <c r="J433" s="202">
        <v>908</v>
      </c>
      <c r="K433" s="203">
        <v>5129701</v>
      </c>
      <c r="L433" s="204">
        <v>19</v>
      </c>
      <c r="M433" s="205">
        <v>1530</v>
      </c>
    </row>
    <row r="434" spans="1:13" ht="45.75" customHeight="1">
      <c r="A434" s="200"/>
      <c r="B434" s="228"/>
      <c r="C434" s="229"/>
      <c r="D434" s="230"/>
      <c r="E434" s="230"/>
      <c r="F434" s="465" t="s">
        <v>403</v>
      </c>
      <c r="G434" s="465"/>
      <c r="H434" s="466"/>
      <c r="I434" s="201">
        <v>905</v>
      </c>
      <c r="J434" s="202">
        <v>908</v>
      </c>
      <c r="K434" s="203">
        <v>5129702</v>
      </c>
      <c r="L434" s="204">
        <v>0</v>
      </c>
      <c r="M434" s="205">
        <v>3923</v>
      </c>
    </row>
    <row r="435" spans="1:13" ht="14.25" customHeight="1">
      <c r="A435" s="200"/>
      <c r="B435" s="228"/>
      <c r="C435" s="229"/>
      <c r="D435" s="230"/>
      <c r="E435" s="230"/>
      <c r="F435" s="230"/>
      <c r="G435" s="469" t="s">
        <v>277</v>
      </c>
      <c r="H435" s="470"/>
      <c r="I435" s="201">
        <v>905</v>
      </c>
      <c r="J435" s="202">
        <v>908</v>
      </c>
      <c r="K435" s="203">
        <v>5129702</v>
      </c>
      <c r="L435" s="204">
        <v>18</v>
      </c>
      <c r="M435" s="205">
        <v>3923</v>
      </c>
    </row>
    <row r="436" spans="1:13" ht="30.75" customHeight="1">
      <c r="A436" s="200"/>
      <c r="B436" s="228"/>
      <c r="C436" s="473" t="s">
        <v>243</v>
      </c>
      <c r="D436" s="473"/>
      <c r="E436" s="473"/>
      <c r="F436" s="473"/>
      <c r="G436" s="473"/>
      <c r="H436" s="474"/>
      <c r="I436" s="201">
        <v>905</v>
      </c>
      <c r="J436" s="202">
        <v>910</v>
      </c>
      <c r="K436" s="203">
        <v>0</v>
      </c>
      <c r="L436" s="204">
        <v>0</v>
      </c>
      <c r="M436" s="205">
        <v>208775.95492</v>
      </c>
    </row>
    <row r="437" spans="1:13" ht="27.75" customHeight="1">
      <c r="A437" s="200"/>
      <c r="B437" s="228"/>
      <c r="C437" s="229"/>
      <c r="D437" s="465" t="s">
        <v>404</v>
      </c>
      <c r="E437" s="465"/>
      <c r="F437" s="465"/>
      <c r="G437" s="465"/>
      <c r="H437" s="466"/>
      <c r="I437" s="201">
        <v>905</v>
      </c>
      <c r="J437" s="202">
        <v>910</v>
      </c>
      <c r="K437" s="203">
        <v>4690000</v>
      </c>
      <c r="L437" s="204">
        <v>0</v>
      </c>
      <c r="M437" s="205">
        <v>117893.40335000002</v>
      </c>
    </row>
    <row r="438" spans="1:13" ht="19.5" customHeight="1">
      <c r="A438" s="200"/>
      <c r="B438" s="228"/>
      <c r="C438" s="229"/>
      <c r="D438" s="230"/>
      <c r="E438" s="465" t="s">
        <v>288</v>
      </c>
      <c r="F438" s="465"/>
      <c r="G438" s="465"/>
      <c r="H438" s="466"/>
      <c r="I438" s="201">
        <v>905</v>
      </c>
      <c r="J438" s="202">
        <v>910</v>
      </c>
      <c r="K438" s="203">
        <v>4699900</v>
      </c>
      <c r="L438" s="204">
        <v>0</v>
      </c>
      <c r="M438" s="205">
        <v>117893.40335000002</v>
      </c>
    </row>
    <row r="439" spans="1:13" ht="15" customHeight="1">
      <c r="A439" s="200"/>
      <c r="B439" s="228"/>
      <c r="C439" s="229"/>
      <c r="D439" s="230"/>
      <c r="E439" s="230"/>
      <c r="F439" s="230"/>
      <c r="G439" s="469" t="s">
        <v>290</v>
      </c>
      <c r="H439" s="470"/>
      <c r="I439" s="201">
        <v>905</v>
      </c>
      <c r="J439" s="202">
        <v>910</v>
      </c>
      <c r="K439" s="203">
        <v>4699900</v>
      </c>
      <c r="L439" s="204">
        <v>1</v>
      </c>
      <c r="M439" s="205">
        <v>117893.40335000002</v>
      </c>
    </row>
    <row r="440" spans="1:13" ht="33" customHeight="1">
      <c r="A440" s="200"/>
      <c r="B440" s="228"/>
      <c r="C440" s="229"/>
      <c r="D440" s="465" t="s">
        <v>330</v>
      </c>
      <c r="E440" s="465"/>
      <c r="F440" s="465"/>
      <c r="G440" s="465"/>
      <c r="H440" s="466"/>
      <c r="I440" s="201">
        <v>905</v>
      </c>
      <c r="J440" s="202">
        <v>910</v>
      </c>
      <c r="K440" s="203">
        <v>4850000</v>
      </c>
      <c r="L440" s="204">
        <v>0</v>
      </c>
      <c r="M440" s="205">
        <v>9278.15053</v>
      </c>
    </row>
    <row r="441" spans="1:13" ht="37.5" customHeight="1">
      <c r="A441" s="200"/>
      <c r="B441" s="228"/>
      <c r="C441" s="229"/>
      <c r="D441" s="230"/>
      <c r="E441" s="465" t="s">
        <v>331</v>
      </c>
      <c r="F441" s="465"/>
      <c r="G441" s="465"/>
      <c r="H441" s="466"/>
      <c r="I441" s="201">
        <v>905</v>
      </c>
      <c r="J441" s="202">
        <v>910</v>
      </c>
      <c r="K441" s="203">
        <v>4859700</v>
      </c>
      <c r="L441" s="204">
        <v>0</v>
      </c>
      <c r="M441" s="205">
        <v>9278.15053</v>
      </c>
    </row>
    <row r="442" spans="1:13" ht="18" customHeight="1">
      <c r="A442" s="200"/>
      <c r="B442" s="228"/>
      <c r="C442" s="229"/>
      <c r="D442" s="230"/>
      <c r="E442" s="230"/>
      <c r="F442" s="465" t="s">
        <v>405</v>
      </c>
      <c r="G442" s="465"/>
      <c r="H442" s="466"/>
      <c r="I442" s="201">
        <v>905</v>
      </c>
      <c r="J442" s="202">
        <v>910</v>
      </c>
      <c r="K442" s="203">
        <v>4859703</v>
      </c>
      <c r="L442" s="204">
        <v>0</v>
      </c>
      <c r="M442" s="205">
        <v>1918.9705300000003</v>
      </c>
    </row>
    <row r="443" spans="1:13" ht="16.5" customHeight="1">
      <c r="A443" s="200"/>
      <c r="B443" s="228"/>
      <c r="C443" s="229"/>
      <c r="D443" s="230"/>
      <c r="E443" s="230"/>
      <c r="F443" s="230"/>
      <c r="G443" s="469" t="s">
        <v>264</v>
      </c>
      <c r="H443" s="470"/>
      <c r="I443" s="201">
        <v>905</v>
      </c>
      <c r="J443" s="202">
        <v>910</v>
      </c>
      <c r="K443" s="203">
        <v>4859703</v>
      </c>
      <c r="L443" s="204">
        <v>500</v>
      </c>
      <c r="M443" s="205">
        <v>1918.9705300000003</v>
      </c>
    </row>
    <row r="444" spans="1:13" ht="16.5" customHeight="1">
      <c r="A444" s="200"/>
      <c r="B444" s="228"/>
      <c r="C444" s="229"/>
      <c r="D444" s="230"/>
      <c r="E444" s="230"/>
      <c r="F444" s="465" t="s">
        <v>406</v>
      </c>
      <c r="G444" s="465"/>
      <c r="H444" s="466"/>
      <c r="I444" s="201">
        <v>905</v>
      </c>
      <c r="J444" s="202">
        <v>910</v>
      </c>
      <c r="K444" s="203">
        <v>4859705</v>
      </c>
      <c r="L444" s="204">
        <v>0</v>
      </c>
      <c r="M444" s="205">
        <v>7359.18</v>
      </c>
    </row>
    <row r="445" spans="1:13" ht="16.5" customHeight="1">
      <c r="A445" s="200"/>
      <c r="B445" s="228"/>
      <c r="C445" s="229"/>
      <c r="D445" s="230"/>
      <c r="E445" s="230"/>
      <c r="F445" s="230"/>
      <c r="G445" s="469" t="s">
        <v>264</v>
      </c>
      <c r="H445" s="470"/>
      <c r="I445" s="201">
        <v>905</v>
      </c>
      <c r="J445" s="202">
        <v>910</v>
      </c>
      <c r="K445" s="203">
        <v>4859705</v>
      </c>
      <c r="L445" s="204">
        <v>500</v>
      </c>
      <c r="M445" s="205">
        <v>7359.18</v>
      </c>
    </row>
    <row r="446" spans="1:13" ht="16.5" customHeight="1">
      <c r="A446" s="200"/>
      <c r="B446" s="228"/>
      <c r="C446" s="229"/>
      <c r="D446" s="465" t="s">
        <v>407</v>
      </c>
      <c r="E446" s="465"/>
      <c r="F446" s="465"/>
      <c r="G446" s="465"/>
      <c r="H446" s="466"/>
      <c r="I446" s="201">
        <v>905</v>
      </c>
      <c r="J446" s="202">
        <v>910</v>
      </c>
      <c r="K446" s="203">
        <v>4860000</v>
      </c>
      <c r="L446" s="204">
        <v>0</v>
      </c>
      <c r="M446" s="205">
        <v>66078.96938000001</v>
      </c>
    </row>
    <row r="447" spans="1:13" ht="16.5" customHeight="1">
      <c r="A447" s="200"/>
      <c r="B447" s="228"/>
      <c r="C447" s="229"/>
      <c r="D447" s="230"/>
      <c r="E447" s="465" t="s">
        <v>288</v>
      </c>
      <c r="F447" s="465"/>
      <c r="G447" s="465"/>
      <c r="H447" s="466"/>
      <c r="I447" s="201">
        <v>905</v>
      </c>
      <c r="J447" s="202">
        <v>910</v>
      </c>
      <c r="K447" s="203">
        <v>4869900</v>
      </c>
      <c r="L447" s="204">
        <v>0</v>
      </c>
      <c r="M447" s="205">
        <v>66078.96938000001</v>
      </c>
    </row>
    <row r="448" spans="1:13" ht="16.5" customHeight="1">
      <c r="A448" s="200"/>
      <c r="B448" s="228"/>
      <c r="C448" s="229"/>
      <c r="D448" s="230"/>
      <c r="E448" s="230"/>
      <c r="F448" s="230"/>
      <c r="G448" s="469" t="s">
        <v>290</v>
      </c>
      <c r="H448" s="470"/>
      <c r="I448" s="201">
        <v>905</v>
      </c>
      <c r="J448" s="202">
        <v>910</v>
      </c>
      <c r="K448" s="203">
        <v>4869900</v>
      </c>
      <c r="L448" s="204">
        <v>1</v>
      </c>
      <c r="M448" s="205">
        <v>666.9051099999999</v>
      </c>
    </row>
    <row r="449" spans="1:13" ht="78.75" customHeight="1">
      <c r="A449" s="200"/>
      <c r="B449" s="228"/>
      <c r="C449" s="229"/>
      <c r="D449" s="230"/>
      <c r="E449" s="230"/>
      <c r="F449" s="465" t="s">
        <v>408</v>
      </c>
      <c r="G449" s="465"/>
      <c r="H449" s="466"/>
      <c r="I449" s="201">
        <v>905</v>
      </c>
      <c r="J449" s="202">
        <v>910</v>
      </c>
      <c r="K449" s="203">
        <v>4869901</v>
      </c>
      <c r="L449" s="204">
        <v>0</v>
      </c>
      <c r="M449" s="205">
        <v>64775.905</v>
      </c>
    </row>
    <row r="450" spans="1:13" ht="15" customHeight="1">
      <c r="A450" s="200"/>
      <c r="B450" s="228"/>
      <c r="C450" s="229"/>
      <c r="D450" s="230"/>
      <c r="E450" s="230"/>
      <c r="F450" s="230"/>
      <c r="G450" s="469" t="s">
        <v>290</v>
      </c>
      <c r="H450" s="470"/>
      <c r="I450" s="201">
        <v>905</v>
      </c>
      <c r="J450" s="202">
        <v>910</v>
      </c>
      <c r="K450" s="203">
        <v>4869901</v>
      </c>
      <c r="L450" s="204">
        <v>1</v>
      </c>
      <c r="M450" s="205">
        <v>64775.905</v>
      </c>
    </row>
    <row r="451" spans="1:13" ht="78.75" customHeight="1">
      <c r="A451" s="200"/>
      <c r="B451" s="228"/>
      <c r="C451" s="229"/>
      <c r="D451" s="230"/>
      <c r="E451" s="230"/>
      <c r="F451" s="465" t="s">
        <v>409</v>
      </c>
      <c r="G451" s="465"/>
      <c r="H451" s="466"/>
      <c r="I451" s="201">
        <v>905</v>
      </c>
      <c r="J451" s="202">
        <v>910</v>
      </c>
      <c r="K451" s="203">
        <v>4869905</v>
      </c>
      <c r="L451" s="204">
        <v>0</v>
      </c>
      <c r="M451" s="205">
        <v>576.06427</v>
      </c>
    </row>
    <row r="452" spans="1:13" ht="15.75" customHeight="1">
      <c r="A452" s="200"/>
      <c r="B452" s="228"/>
      <c r="C452" s="229"/>
      <c r="D452" s="230"/>
      <c r="E452" s="230"/>
      <c r="F452" s="230"/>
      <c r="G452" s="469" t="s">
        <v>290</v>
      </c>
      <c r="H452" s="470"/>
      <c r="I452" s="201">
        <v>905</v>
      </c>
      <c r="J452" s="202">
        <v>910</v>
      </c>
      <c r="K452" s="203">
        <v>4869905</v>
      </c>
      <c r="L452" s="204">
        <v>1</v>
      </c>
      <c r="M452" s="205">
        <v>576.06427</v>
      </c>
    </row>
    <row r="453" spans="1:13" ht="79.5" customHeight="1">
      <c r="A453" s="200"/>
      <c r="B453" s="228"/>
      <c r="C453" s="229"/>
      <c r="D453" s="230"/>
      <c r="E453" s="230"/>
      <c r="F453" s="465" t="s">
        <v>410</v>
      </c>
      <c r="G453" s="465"/>
      <c r="H453" s="466"/>
      <c r="I453" s="201">
        <v>905</v>
      </c>
      <c r="J453" s="202">
        <v>910</v>
      </c>
      <c r="K453" s="203">
        <v>4869906</v>
      </c>
      <c r="L453" s="204">
        <v>0</v>
      </c>
      <c r="M453" s="205">
        <v>60.095</v>
      </c>
    </row>
    <row r="454" spans="1:13" ht="17.25" customHeight="1">
      <c r="A454" s="200"/>
      <c r="B454" s="228"/>
      <c r="C454" s="229"/>
      <c r="D454" s="230"/>
      <c r="E454" s="230"/>
      <c r="F454" s="230"/>
      <c r="G454" s="469" t="s">
        <v>290</v>
      </c>
      <c r="H454" s="470"/>
      <c r="I454" s="201">
        <v>905</v>
      </c>
      <c r="J454" s="202">
        <v>910</v>
      </c>
      <c r="K454" s="203">
        <v>4869906</v>
      </c>
      <c r="L454" s="204">
        <v>1</v>
      </c>
      <c r="M454" s="205">
        <v>60.095</v>
      </c>
    </row>
    <row r="455" spans="1:13" ht="32.25" customHeight="1">
      <c r="A455" s="200"/>
      <c r="B455" s="228"/>
      <c r="C455" s="229"/>
      <c r="D455" s="465" t="s">
        <v>400</v>
      </c>
      <c r="E455" s="465"/>
      <c r="F455" s="465"/>
      <c r="G455" s="465"/>
      <c r="H455" s="466"/>
      <c r="I455" s="201">
        <v>905</v>
      </c>
      <c r="J455" s="202">
        <v>910</v>
      </c>
      <c r="K455" s="203">
        <v>5120000</v>
      </c>
      <c r="L455" s="204">
        <v>0</v>
      </c>
      <c r="M455" s="205">
        <v>15.4</v>
      </c>
    </row>
    <row r="456" spans="1:13" ht="32.25" customHeight="1">
      <c r="A456" s="200"/>
      <c r="B456" s="228"/>
      <c r="C456" s="229"/>
      <c r="D456" s="230"/>
      <c r="E456" s="465" t="s">
        <v>331</v>
      </c>
      <c r="F456" s="465"/>
      <c r="G456" s="465"/>
      <c r="H456" s="466"/>
      <c r="I456" s="201">
        <v>905</v>
      </c>
      <c r="J456" s="202">
        <v>910</v>
      </c>
      <c r="K456" s="203">
        <v>5129700</v>
      </c>
      <c r="L456" s="204">
        <v>0</v>
      </c>
      <c r="M456" s="205">
        <v>15.4</v>
      </c>
    </row>
    <row r="457" spans="1:13" ht="17.25" customHeight="1">
      <c r="A457" s="200"/>
      <c r="B457" s="228"/>
      <c r="C457" s="229"/>
      <c r="D457" s="230"/>
      <c r="E457" s="230"/>
      <c r="F457" s="230"/>
      <c r="G457" s="469" t="s">
        <v>290</v>
      </c>
      <c r="H457" s="470"/>
      <c r="I457" s="201">
        <v>905</v>
      </c>
      <c r="J457" s="202">
        <v>910</v>
      </c>
      <c r="K457" s="203">
        <v>5129700</v>
      </c>
      <c r="L457" s="204">
        <v>1</v>
      </c>
      <c r="M457" s="205">
        <v>15.4</v>
      </c>
    </row>
    <row r="458" spans="1:13" ht="17.25" customHeight="1">
      <c r="A458" s="200"/>
      <c r="B458" s="228"/>
      <c r="C458" s="229"/>
      <c r="D458" s="465" t="s">
        <v>308</v>
      </c>
      <c r="E458" s="465"/>
      <c r="F458" s="465"/>
      <c r="G458" s="465"/>
      <c r="H458" s="466"/>
      <c r="I458" s="201">
        <v>905</v>
      </c>
      <c r="J458" s="202">
        <v>910</v>
      </c>
      <c r="K458" s="203">
        <v>7950000</v>
      </c>
      <c r="L458" s="204">
        <v>0</v>
      </c>
      <c r="M458" s="205">
        <v>15510.03166</v>
      </c>
    </row>
    <row r="459" spans="1:13" ht="48.75" customHeight="1">
      <c r="A459" s="200"/>
      <c r="B459" s="228"/>
      <c r="C459" s="229"/>
      <c r="D459" s="230"/>
      <c r="E459" s="230"/>
      <c r="F459" s="465" t="s">
        <v>411</v>
      </c>
      <c r="G459" s="465"/>
      <c r="H459" s="466"/>
      <c r="I459" s="201">
        <v>905</v>
      </c>
      <c r="J459" s="202">
        <v>910</v>
      </c>
      <c r="K459" s="203">
        <v>7950004</v>
      </c>
      <c r="L459" s="204">
        <v>0</v>
      </c>
      <c r="M459" s="205">
        <v>14159.804960000001</v>
      </c>
    </row>
    <row r="460" spans="1:13" ht="17.25" customHeight="1">
      <c r="A460" s="200"/>
      <c r="B460" s="228"/>
      <c r="C460" s="229"/>
      <c r="D460" s="230"/>
      <c r="E460" s="230"/>
      <c r="F460" s="230"/>
      <c r="G460" s="469" t="s">
        <v>264</v>
      </c>
      <c r="H460" s="470"/>
      <c r="I460" s="201">
        <v>905</v>
      </c>
      <c r="J460" s="202">
        <v>910</v>
      </c>
      <c r="K460" s="203">
        <v>7950004</v>
      </c>
      <c r="L460" s="204">
        <v>500</v>
      </c>
      <c r="M460" s="205">
        <v>14159.804960000001</v>
      </c>
    </row>
    <row r="461" spans="1:13" ht="32.25" customHeight="1">
      <c r="A461" s="200"/>
      <c r="B461" s="228"/>
      <c r="C461" s="229"/>
      <c r="D461" s="230"/>
      <c r="E461" s="230"/>
      <c r="F461" s="465" t="s">
        <v>412</v>
      </c>
      <c r="G461" s="465"/>
      <c r="H461" s="466"/>
      <c r="I461" s="201">
        <v>905</v>
      </c>
      <c r="J461" s="202">
        <v>910</v>
      </c>
      <c r="K461" s="203">
        <v>7950016</v>
      </c>
      <c r="L461" s="204">
        <v>0</v>
      </c>
      <c r="M461" s="205">
        <v>849.4317</v>
      </c>
    </row>
    <row r="462" spans="1:13" ht="17.25" customHeight="1">
      <c r="A462" s="200"/>
      <c r="B462" s="228"/>
      <c r="C462" s="229"/>
      <c r="D462" s="230"/>
      <c r="E462" s="230"/>
      <c r="F462" s="230"/>
      <c r="G462" s="469" t="s">
        <v>264</v>
      </c>
      <c r="H462" s="470"/>
      <c r="I462" s="201">
        <v>905</v>
      </c>
      <c r="J462" s="202">
        <v>910</v>
      </c>
      <c r="K462" s="203">
        <v>7950016</v>
      </c>
      <c r="L462" s="204">
        <v>500</v>
      </c>
      <c r="M462" s="205">
        <v>849.4317</v>
      </c>
    </row>
    <row r="463" spans="1:13" ht="30.75" customHeight="1">
      <c r="A463" s="200"/>
      <c r="B463" s="228"/>
      <c r="C463" s="229"/>
      <c r="D463" s="230"/>
      <c r="E463" s="230"/>
      <c r="F463" s="465" t="s">
        <v>371</v>
      </c>
      <c r="G463" s="465"/>
      <c r="H463" s="466"/>
      <c r="I463" s="201">
        <v>905</v>
      </c>
      <c r="J463" s="202">
        <v>910</v>
      </c>
      <c r="K463" s="203">
        <v>7950017</v>
      </c>
      <c r="L463" s="204">
        <v>0</v>
      </c>
      <c r="M463" s="205">
        <v>500.795</v>
      </c>
    </row>
    <row r="464" spans="1:13" ht="15" customHeight="1">
      <c r="A464" s="200"/>
      <c r="B464" s="228"/>
      <c r="C464" s="229"/>
      <c r="D464" s="230"/>
      <c r="E464" s="230"/>
      <c r="F464" s="230"/>
      <c r="G464" s="469" t="s">
        <v>264</v>
      </c>
      <c r="H464" s="470"/>
      <c r="I464" s="201">
        <v>905</v>
      </c>
      <c r="J464" s="202">
        <v>910</v>
      </c>
      <c r="K464" s="203">
        <v>7950017</v>
      </c>
      <c r="L464" s="204">
        <v>500</v>
      </c>
      <c r="M464" s="205">
        <v>500.795</v>
      </c>
    </row>
    <row r="465" spans="1:13" ht="15.75" customHeight="1">
      <c r="A465" s="200"/>
      <c r="B465" s="228"/>
      <c r="C465" s="473" t="s">
        <v>246</v>
      </c>
      <c r="D465" s="473"/>
      <c r="E465" s="473"/>
      <c r="F465" s="473"/>
      <c r="G465" s="473"/>
      <c r="H465" s="474"/>
      <c r="I465" s="201">
        <v>905</v>
      </c>
      <c r="J465" s="202">
        <v>1001</v>
      </c>
      <c r="K465" s="203">
        <v>0</v>
      </c>
      <c r="L465" s="204">
        <v>0</v>
      </c>
      <c r="M465" s="205">
        <v>1076.1516900000001</v>
      </c>
    </row>
    <row r="466" spans="1:13" ht="32.25" customHeight="1">
      <c r="A466" s="200"/>
      <c r="B466" s="228"/>
      <c r="C466" s="229"/>
      <c r="D466" s="465" t="s">
        <v>413</v>
      </c>
      <c r="E466" s="465"/>
      <c r="F466" s="465"/>
      <c r="G466" s="465"/>
      <c r="H466" s="466"/>
      <c r="I466" s="201">
        <v>905</v>
      </c>
      <c r="J466" s="202">
        <v>1001</v>
      </c>
      <c r="K466" s="203">
        <v>4910000</v>
      </c>
      <c r="L466" s="204">
        <v>0</v>
      </c>
      <c r="M466" s="205">
        <v>1076.1516900000001</v>
      </c>
    </row>
    <row r="467" spans="1:13" ht="34.5" customHeight="1">
      <c r="A467" s="200"/>
      <c r="B467" s="228"/>
      <c r="C467" s="229"/>
      <c r="D467" s="230"/>
      <c r="E467" s="465" t="s">
        <v>414</v>
      </c>
      <c r="F467" s="465"/>
      <c r="G467" s="465"/>
      <c r="H467" s="466"/>
      <c r="I467" s="201">
        <v>905</v>
      </c>
      <c r="J467" s="202">
        <v>1001</v>
      </c>
      <c r="K467" s="203">
        <v>4910100</v>
      </c>
      <c r="L467" s="204">
        <v>0</v>
      </c>
      <c r="M467" s="205">
        <v>1076.1516900000001</v>
      </c>
    </row>
    <row r="468" spans="1:13" ht="15.75" customHeight="1">
      <c r="A468" s="200"/>
      <c r="B468" s="228"/>
      <c r="C468" s="229"/>
      <c r="D468" s="230"/>
      <c r="E468" s="230"/>
      <c r="F468" s="230"/>
      <c r="G468" s="469" t="s">
        <v>415</v>
      </c>
      <c r="H468" s="470"/>
      <c r="I468" s="201">
        <v>905</v>
      </c>
      <c r="J468" s="202">
        <v>1001</v>
      </c>
      <c r="K468" s="203">
        <v>4910100</v>
      </c>
      <c r="L468" s="204">
        <v>5</v>
      </c>
      <c r="M468" s="205">
        <v>1076.1516900000001</v>
      </c>
    </row>
    <row r="469" spans="1:13" ht="15.75" customHeight="1">
      <c r="A469" s="200"/>
      <c r="B469" s="228"/>
      <c r="C469" s="473" t="s">
        <v>247</v>
      </c>
      <c r="D469" s="473"/>
      <c r="E469" s="473"/>
      <c r="F469" s="473"/>
      <c r="G469" s="473"/>
      <c r="H469" s="474"/>
      <c r="I469" s="201">
        <v>905</v>
      </c>
      <c r="J469" s="202">
        <v>1002</v>
      </c>
      <c r="K469" s="203">
        <v>0</v>
      </c>
      <c r="L469" s="204">
        <v>0</v>
      </c>
      <c r="M469" s="205">
        <v>12737.6804</v>
      </c>
    </row>
    <row r="470" spans="1:13" ht="15.75" customHeight="1">
      <c r="A470" s="200"/>
      <c r="B470" s="228"/>
      <c r="C470" s="229"/>
      <c r="D470" s="465" t="s">
        <v>416</v>
      </c>
      <c r="E470" s="465"/>
      <c r="F470" s="465"/>
      <c r="G470" s="465"/>
      <c r="H470" s="466"/>
      <c r="I470" s="201">
        <v>905</v>
      </c>
      <c r="J470" s="202">
        <v>1002</v>
      </c>
      <c r="K470" s="203">
        <v>5070000</v>
      </c>
      <c r="L470" s="204">
        <v>0</v>
      </c>
      <c r="M470" s="205">
        <v>12737.6804</v>
      </c>
    </row>
    <row r="471" spans="1:13" ht="18" customHeight="1">
      <c r="A471" s="200"/>
      <c r="B471" s="228"/>
      <c r="C471" s="229"/>
      <c r="D471" s="230"/>
      <c r="E471" s="465" t="s">
        <v>288</v>
      </c>
      <c r="F471" s="465"/>
      <c r="G471" s="465"/>
      <c r="H471" s="466"/>
      <c r="I471" s="201">
        <v>905</v>
      </c>
      <c r="J471" s="202">
        <v>1002</v>
      </c>
      <c r="K471" s="203">
        <v>5079900</v>
      </c>
      <c r="L471" s="204">
        <v>0</v>
      </c>
      <c r="M471" s="205">
        <v>12737.6804</v>
      </c>
    </row>
    <row r="472" spans="1:13" ht="16.5" customHeight="1">
      <c r="A472" s="200"/>
      <c r="B472" s="228"/>
      <c r="C472" s="229"/>
      <c r="D472" s="230"/>
      <c r="E472" s="230"/>
      <c r="F472" s="230"/>
      <c r="G472" s="469" t="s">
        <v>290</v>
      </c>
      <c r="H472" s="470"/>
      <c r="I472" s="201">
        <v>905</v>
      </c>
      <c r="J472" s="202">
        <v>1002</v>
      </c>
      <c r="K472" s="203">
        <v>5079900</v>
      </c>
      <c r="L472" s="204">
        <v>1</v>
      </c>
      <c r="M472" s="205">
        <v>350.96045000000004</v>
      </c>
    </row>
    <row r="473" spans="1:13" ht="36" customHeight="1">
      <c r="A473" s="200"/>
      <c r="B473" s="228"/>
      <c r="C473" s="229"/>
      <c r="D473" s="230"/>
      <c r="E473" s="230"/>
      <c r="F473" s="465" t="s">
        <v>417</v>
      </c>
      <c r="G473" s="465"/>
      <c r="H473" s="466"/>
      <c r="I473" s="201">
        <v>905</v>
      </c>
      <c r="J473" s="202">
        <v>1002</v>
      </c>
      <c r="K473" s="203">
        <v>5079901</v>
      </c>
      <c r="L473" s="204">
        <v>0</v>
      </c>
      <c r="M473" s="205">
        <v>0</v>
      </c>
    </row>
    <row r="474" spans="1:13" ht="18" customHeight="1">
      <c r="A474" s="200"/>
      <c r="B474" s="228"/>
      <c r="C474" s="229"/>
      <c r="D474" s="230"/>
      <c r="E474" s="230"/>
      <c r="F474" s="230"/>
      <c r="G474" s="469" t="s">
        <v>290</v>
      </c>
      <c r="H474" s="470"/>
      <c r="I474" s="201">
        <v>905</v>
      </c>
      <c r="J474" s="202">
        <v>1002</v>
      </c>
      <c r="K474" s="203">
        <v>5079901</v>
      </c>
      <c r="L474" s="204">
        <v>1</v>
      </c>
      <c r="M474" s="205">
        <v>0</v>
      </c>
    </row>
    <row r="475" spans="1:13" ht="46.5" customHeight="1">
      <c r="A475" s="200"/>
      <c r="B475" s="228"/>
      <c r="C475" s="229"/>
      <c r="D475" s="230"/>
      <c r="E475" s="230"/>
      <c r="F475" s="465" t="s">
        <v>418</v>
      </c>
      <c r="G475" s="465"/>
      <c r="H475" s="466"/>
      <c r="I475" s="201">
        <v>905</v>
      </c>
      <c r="J475" s="202">
        <v>1002</v>
      </c>
      <c r="K475" s="203">
        <v>5079902</v>
      </c>
      <c r="L475" s="204">
        <v>0</v>
      </c>
      <c r="M475" s="205">
        <v>8762.95406</v>
      </c>
    </row>
    <row r="476" spans="1:13" ht="18" customHeight="1">
      <c r="A476" s="200"/>
      <c r="B476" s="228"/>
      <c r="C476" s="229"/>
      <c r="D476" s="230"/>
      <c r="E476" s="230"/>
      <c r="F476" s="230"/>
      <c r="G476" s="469" t="s">
        <v>290</v>
      </c>
      <c r="H476" s="470"/>
      <c r="I476" s="201">
        <v>905</v>
      </c>
      <c r="J476" s="202">
        <v>1002</v>
      </c>
      <c r="K476" s="203">
        <v>5079902</v>
      </c>
      <c r="L476" s="204">
        <v>1</v>
      </c>
      <c r="M476" s="205">
        <v>8762.95406</v>
      </c>
    </row>
    <row r="477" spans="1:13" ht="32.25" customHeight="1">
      <c r="A477" s="200"/>
      <c r="B477" s="228"/>
      <c r="C477" s="229"/>
      <c r="D477" s="230"/>
      <c r="E477" s="230"/>
      <c r="F477" s="465" t="s">
        <v>419</v>
      </c>
      <c r="G477" s="465"/>
      <c r="H477" s="466"/>
      <c r="I477" s="201">
        <v>905</v>
      </c>
      <c r="J477" s="202">
        <v>1002</v>
      </c>
      <c r="K477" s="203">
        <v>5079903</v>
      </c>
      <c r="L477" s="204">
        <v>0</v>
      </c>
      <c r="M477" s="205">
        <v>95.40371000000002</v>
      </c>
    </row>
    <row r="478" spans="1:13" ht="15.75" customHeight="1">
      <c r="A478" s="200"/>
      <c r="B478" s="228"/>
      <c r="C478" s="229"/>
      <c r="D478" s="230"/>
      <c r="E478" s="230"/>
      <c r="F478" s="230"/>
      <c r="G478" s="469" t="s">
        <v>290</v>
      </c>
      <c r="H478" s="470"/>
      <c r="I478" s="201">
        <v>905</v>
      </c>
      <c r="J478" s="202">
        <v>1002</v>
      </c>
      <c r="K478" s="203">
        <v>5079903</v>
      </c>
      <c r="L478" s="204">
        <v>1</v>
      </c>
      <c r="M478" s="205">
        <v>95.40371000000002</v>
      </c>
    </row>
    <row r="479" spans="1:13" ht="46.5" customHeight="1">
      <c r="A479" s="200"/>
      <c r="B479" s="228"/>
      <c r="C479" s="229"/>
      <c r="D479" s="230"/>
      <c r="E479" s="230"/>
      <c r="F479" s="465" t="s">
        <v>420</v>
      </c>
      <c r="G479" s="465"/>
      <c r="H479" s="466"/>
      <c r="I479" s="201">
        <v>905</v>
      </c>
      <c r="J479" s="202">
        <v>1002</v>
      </c>
      <c r="K479" s="203">
        <v>5079904</v>
      </c>
      <c r="L479" s="204">
        <v>0</v>
      </c>
      <c r="M479" s="205">
        <v>1728.36218</v>
      </c>
    </row>
    <row r="480" spans="1:13" ht="15" customHeight="1">
      <c r="A480" s="200"/>
      <c r="B480" s="228"/>
      <c r="C480" s="229"/>
      <c r="D480" s="230"/>
      <c r="E480" s="230"/>
      <c r="F480" s="230"/>
      <c r="G480" s="469" t="s">
        <v>290</v>
      </c>
      <c r="H480" s="470"/>
      <c r="I480" s="201">
        <v>905</v>
      </c>
      <c r="J480" s="202">
        <v>1002</v>
      </c>
      <c r="K480" s="203">
        <v>5079904</v>
      </c>
      <c r="L480" s="204">
        <v>1</v>
      </c>
      <c r="M480" s="205">
        <v>1728.36218</v>
      </c>
    </row>
    <row r="481" spans="1:13" ht="33" customHeight="1">
      <c r="A481" s="200"/>
      <c r="B481" s="228"/>
      <c r="C481" s="229"/>
      <c r="D481" s="230"/>
      <c r="E481" s="230"/>
      <c r="F481" s="465" t="s">
        <v>421</v>
      </c>
      <c r="G481" s="465"/>
      <c r="H481" s="466"/>
      <c r="I481" s="201">
        <v>905</v>
      </c>
      <c r="J481" s="202">
        <v>1002</v>
      </c>
      <c r="K481" s="203">
        <v>5079905</v>
      </c>
      <c r="L481" s="204">
        <v>0</v>
      </c>
      <c r="M481" s="205">
        <v>1800</v>
      </c>
    </row>
    <row r="482" spans="1:13" ht="16.5" customHeight="1">
      <c r="A482" s="200"/>
      <c r="B482" s="228"/>
      <c r="C482" s="229"/>
      <c r="D482" s="230"/>
      <c r="E482" s="230"/>
      <c r="F482" s="230"/>
      <c r="G482" s="469" t="s">
        <v>290</v>
      </c>
      <c r="H482" s="470"/>
      <c r="I482" s="201">
        <v>905</v>
      </c>
      <c r="J482" s="202">
        <v>1002</v>
      </c>
      <c r="K482" s="203">
        <v>5079905</v>
      </c>
      <c r="L482" s="204">
        <v>1</v>
      </c>
      <c r="M482" s="205">
        <v>1800</v>
      </c>
    </row>
    <row r="483" spans="1:13" ht="16.5" customHeight="1">
      <c r="A483" s="200"/>
      <c r="B483" s="228"/>
      <c r="C483" s="473" t="s">
        <v>248</v>
      </c>
      <c r="D483" s="473"/>
      <c r="E483" s="473"/>
      <c r="F483" s="473"/>
      <c r="G483" s="473"/>
      <c r="H483" s="474"/>
      <c r="I483" s="201">
        <v>905</v>
      </c>
      <c r="J483" s="202">
        <v>1003</v>
      </c>
      <c r="K483" s="203">
        <v>0</v>
      </c>
      <c r="L483" s="204">
        <v>0</v>
      </c>
      <c r="M483" s="205">
        <v>308929.15759</v>
      </c>
    </row>
    <row r="484" spans="1:13" ht="16.5" customHeight="1">
      <c r="A484" s="200"/>
      <c r="B484" s="228"/>
      <c r="C484" s="229"/>
      <c r="D484" s="465" t="s">
        <v>422</v>
      </c>
      <c r="E484" s="465"/>
      <c r="F484" s="465"/>
      <c r="G484" s="465"/>
      <c r="H484" s="466"/>
      <c r="I484" s="201">
        <v>905</v>
      </c>
      <c r="J484" s="202">
        <v>1003</v>
      </c>
      <c r="K484" s="203">
        <v>5050000</v>
      </c>
      <c r="L484" s="204">
        <v>0</v>
      </c>
      <c r="M484" s="205">
        <v>306226.07034000003</v>
      </c>
    </row>
    <row r="485" spans="1:13" ht="30" customHeight="1">
      <c r="A485" s="200"/>
      <c r="B485" s="228"/>
      <c r="C485" s="229"/>
      <c r="D485" s="230"/>
      <c r="E485" s="465" t="s">
        <v>423</v>
      </c>
      <c r="F485" s="465"/>
      <c r="G485" s="465"/>
      <c r="H485" s="466"/>
      <c r="I485" s="201">
        <v>905</v>
      </c>
      <c r="J485" s="202">
        <v>1003</v>
      </c>
      <c r="K485" s="203">
        <v>5052200</v>
      </c>
      <c r="L485" s="204">
        <v>0</v>
      </c>
      <c r="M485" s="205">
        <v>1416.378</v>
      </c>
    </row>
    <row r="486" spans="1:13" ht="64.5" customHeight="1">
      <c r="A486" s="200"/>
      <c r="B486" s="228"/>
      <c r="C486" s="229"/>
      <c r="D486" s="230"/>
      <c r="E486" s="230"/>
      <c r="F486" s="465" t="s">
        <v>424</v>
      </c>
      <c r="G486" s="465"/>
      <c r="H486" s="466"/>
      <c r="I486" s="201">
        <v>905</v>
      </c>
      <c r="J486" s="202">
        <v>1003</v>
      </c>
      <c r="K486" s="203">
        <v>5052205</v>
      </c>
      <c r="L486" s="204">
        <v>0</v>
      </c>
      <c r="M486" s="205">
        <v>1416.378</v>
      </c>
    </row>
    <row r="487" spans="1:13" ht="15.75" customHeight="1">
      <c r="A487" s="200"/>
      <c r="B487" s="228"/>
      <c r="C487" s="229"/>
      <c r="D487" s="230"/>
      <c r="E487" s="230"/>
      <c r="F487" s="230"/>
      <c r="G487" s="469" t="s">
        <v>415</v>
      </c>
      <c r="H487" s="470"/>
      <c r="I487" s="201">
        <v>905</v>
      </c>
      <c r="J487" s="202">
        <v>1003</v>
      </c>
      <c r="K487" s="203">
        <v>5052205</v>
      </c>
      <c r="L487" s="204">
        <v>5</v>
      </c>
      <c r="M487" s="205">
        <v>1416.378</v>
      </c>
    </row>
    <row r="488" spans="1:13" ht="31.5" customHeight="1">
      <c r="A488" s="200"/>
      <c r="B488" s="228"/>
      <c r="C488" s="229"/>
      <c r="D488" s="230"/>
      <c r="E488" s="465" t="s">
        <v>425</v>
      </c>
      <c r="F488" s="465"/>
      <c r="G488" s="465"/>
      <c r="H488" s="466"/>
      <c r="I488" s="201">
        <v>905</v>
      </c>
      <c r="J488" s="202">
        <v>1003</v>
      </c>
      <c r="K488" s="203">
        <v>5054800</v>
      </c>
      <c r="L488" s="204">
        <v>0</v>
      </c>
      <c r="M488" s="205">
        <v>304291.42243000004</v>
      </c>
    </row>
    <row r="489" spans="1:13" ht="48.75" customHeight="1">
      <c r="A489" s="200"/>
      <c r="B489" s="228"/>
      <c r="C489" s="229"/>
      <c r="D489" s="230"/>
      <c r="E489" s="230"/>
      <c r="F489" s="465" t="s">
        <v>426</v>
      </c>
      <c r="G489" s="465"/>
      <c r="H489" s="466"/>
      <c r="I489" s="201">
        <v>905</v>
      </c>
      <c r="J489" s="202">
        <v>1003</v>
      </c>
      <c r="K489" s="203">
        <v>5054801</v>
      </c>
      <c r="L489" s="204">
        <v>0</v>
      </c>
      <c r="M489" s="205">
        <v>15354.544119999999</v>
      </c>
    </row>
    <row r="490" spans="1:13" ht="17.25" customHeight="1">
      <c r="A490" s="200"/>
      <c r="B490" s="228"/>
      <c r="C490" s="229"/>
      <c r="D490" s="230"/>
      <c r="E490" s="230"/>
      <c r="F490" s="230"/>
      <c r="G490" s="469" t="s">
        <v>415</v>
      </c>
      <c r="H490" s="470"/>
      <c r="I490" s="201">
        <v>905</v>
      </c>
      <c r="J490" s="202">
        <v>1003</v>
      </c>
      <c r="K490" s="203">
        <v>5054801</v>
      </c>
      <c r="L490" s="204">
        <v>5</v>
      </c>
      <c r="M490" s="205">
        <v>15354.544119999999</v>
      </c>
    </row>
    <row r="491" spans="1:13" ht="33.75" customHeight="1">
      <c r="A491" s="200"/>
      <c r="B491" s="228"/>
      <c r="C491" s="229"/>
      <c r="D491" s="230"/>
      <c r="E491" s="230"/>
      <c r="F491" s="465" t="s">
        <v>628</v>
      </c>
      <c r="G491" s="465"/>
      <c r="H491" s="466"/>
      <c r="I491" s="201">
        <v>905</v>
      </c>
      <c r="J491" s="202">
        <v>1003</v>
      </c>
      <c r="K491" s="203">
        <v>5054803</v>
      </c>
      <c r="L491" s="204">
        <v>0</v>
      </c>
      <c r="M491" s="205">
        <v>250217.92363</v>
      </c>
    </row>
    <row r="492" spans="1:13" ht="18" customHeight="1">
      <c r="A492" s="200"/>
      <c r="B492" s="228"/>
      <c r="C492" s="229"/>
      <c r="D492" s="230"/>
      <c r="E492" s="230"/>
      <c r="F492" s="230"/>
      <c r="G492" s="469" t="s">
        <v>415</v>
      </c>
      <c r="H492" s="470"/>
      <c r="I492" s="201">
        <v>905</v>
      </c>
      <c r="J492" s="202">
        <v>1003</v>
      </c>
      <c r="K492" s="203">
        <v>5054803</v>
      </c>
      <c r="L492" s="204">
        <v>5</v>
      </c>
      <c r="M492" s="205">
        <v>250217.92363</v>
      </c>
    </row>
    <row r="493" spans="1:13" ht="46.5" customHeight="1">
      <c r="A493" s="200"/>
      <c r="B493" s="228"/>
      <c r="C493" s="229"/>
      <c r="D493" s="230"/>
      <c r="E493" s="230"/>
      <c r="F493" s="465" t="s">
        <v>427</v>
      </c>
      <c r="G493" s="465"/>
      <c r="H493" s="466"/>
      <c r="I493" s="201">
        <v>905</v>
      </c>
      <c r="J493" s="202">
        <v>1003</v>
      </c>
      <c r="K493" s="203">
        <v>5054805</v>
      </c>
      <c r="L493" s="204">
        <v>0</v>
      </c>
      <c r="M493" s="205">
        <v>35237.02162</v>
      </c>
    </row>
    <row r="494" spans="1:13" ht="16.5" customHeight="1">
      <c r="A494" s="200"/>
      <c r="B494" s="228"/>
      <c r="C494" s="229"/>
      <c r="D494" s="230"/>
      <c r="E494" s="230"/>
      <c r="F494" s="230"/>
      <c r="G494" s="469" t="s">
        <v>415</v>
      </c>
      <c r="H494" s="470"/>
      <c r="I494" s="201">
        <v>905</v>
      </c>
      <c r="J494" s="202">
        <v>1003</v>
      </c>
      <c r="K494" s="203">
        <v>5054805</v>
      </c>
      <c r="L494" s="204">
        <v>5</v>
      </c>
      <c r="M494" s="205">
        <v>35237.02162</v>
      </c>
    </row>
    <row r="495" spans="1:13" ht="33" customHeight="1">
      <c r="A495" s="200"/>
      <c r="B495" s="228"/>
      <c r="C495" s="229"/>
      <c r="D495" s="230"/>
      <c r="E495" s="230"/>
      <c r="F495" s="465" t="s">
        <v>428</v>
      </c>
      <c r="G495" s="465"/>
      <c r="H495" s="466"/>
      <c r="I495" s="201">
        <v>905</v>
      </c>
      <c r="J495" s="202">
        <v>1003</v>
      </c>
      <c r="K495" s="203">
        <v>5054807</v>
      </c>
      <c r="L495" s="204">
        <v>0</v>
      </c>
      <c r="M495" s="205">
        <v>1700</v>
      </c>
    </row>
    <row r="496" spans="1:13" ht="16.5" customHeight="1">
      <c r="A496" s="200"/>
      <c r="B496" s="228"/>
      <c r="C496" s="229"/>
      <c r="D496" s="230"/>
      <c r="E496" s="230"/>
      <c r="F496" s="230"/>
      <c r="G496" s="469" t="s">
        <v>415</v>
      </c>
      <c r="H496" s="470"/>
      <c r="I496" s="201">
        <v>905</v>
      </c>
      <c r="J496" s="202">
        <v>1003</v>
      </c>
      <c r="K496" s="203">
        <v>5054807</v>
      </c>
      <c r="L496" s="204">
        <v>5</v>
      </c>
      <c r="M496" s="205">
        <v>1700</v>
      </c>
    </row>
    <row r="497" spans="1:13" ht="33" customHeight="1">
      <c r="A497" s="200"/>
      <c r="B497" s="228"/>
      <c r="C497" s="229"/>
      <c r="D497" s="230"/>
      <c r="E497" s="230"/>
      <c r="F497" s="465" t="s">
        <v>429</v>
      </c>
      <c r="G497" s="465"/>
      <c r="H497" s="466"/>
      <c r="I497" s="201">
        <v>905</v>
      </c>
      <c r="J497" s="202">
        <v>1003</v>
      </c>
      <c r="K497" s="203">
        <v>5054808</v>
      </c>
      <c r="L497" s="204">
        <v>0</v>
      </c>
      <c r="M497" s="205">
        <v>1781.93306</v>
      </c>
    </row>
    <row r="498" spans="1:13" ht="17.25" customHeight="1">
      <c r="A498" s="200"/>
      <c r="B498" s="228"/>
      <c r="C498" s="229"/>
      <c r="D498" s="230"/>
      <c r="E498" s="230"/>
      <c r="F498" s="230"/>
      <c r="G498" s="469" t="s">
        <v>415</v>
      </c>
      <c r="H498" s="470"/>
      <c r="I498" s="201">
        <v>905</v>
      </c>
      <c r="J498" s="202">
        <v>1003</v>
      </c>
      <c r="K498" s="203">
        <v>5054808</v>
      </c>
      <c r="L498" s="204">
        <v>5</v>
      </c>
      <c r="M498" s="205">
        <v>1781.93306</v>
      </c>
    </row>
    <row r="499" spans="1:13" ht="30.75" customHeight="1">
      <c r="A499" s="200"/>
      <c r="B499" s="228"/>
      <c r="C499" s="229"/>
      <c r="D499" s="230"/>
      <c r="E499" s="465" t="s">
        <v>430</v>
      </c>
      <c r="F499" s="465"/>
      <c r="G499" s="465"/>
      <c r="H499" s="466"/>
      <c r="I499" s="201">
        <v>905</v>
      </c>
      <c r="J499" s="202">
        <v>1003</v>
      </c>
      <c r="K499" s="203">
        <v>5058600</v>
      </c>
      <c r="L499" s="204">
        <v>0</v>
      </c>
      <c r="M499" s="205">
        <v>518.26991</v>
      </c>
    </row>
    <row r="500" spans="1:13" ht="33.75" customHeight="1">
      <c r="A500" s="200"/>
      <c r="B500" s="228"/>
      <c r="C500" s="229"/>
      <c r="D500" s="230"/>
      <c r="E500" s="230"/>
      <c r="F500" s="465" t="s">
        <v>430</v>
      </c>
      <c r="G500" s="465"/>
      <c r="H500" s="466"/>
      <c r="I500" s="201">
        <v>905</v>
      </c>
      <c r="J500" s="202">
        <v>1003</v>
      </c>
      <c r="K500" s="203">
        <v>5058601</v>
      </c>
      <c r="L500" s="204">
        <v>0</v>
      </c>
      <c r="M500" s="205">
        <v>518.26991</v>
      </c>
    </row>
    <row r="501" spans="1:13" ht="18" customHeight="1">
      <c r="A501" s="200"/>
      <c r="B501" s="228"/>
      <c r="C501" s="229"/>
      <c r="D501" s="230"/>
      <c r="E501" s="230"/>
      <c r="F501" s="230"/>
      <c r="G501" s="469" t="s">
        <v>415</v>
      </c>
      <c r="H501" s="470"/>
      <c r="I501" s="201">
        <v>905</v>
      </c>
      <c r="J501" s="202">
        <v>1003</v>
      </c>
      <c r="K501" s="203">
        <v>5058601</v>
      </c>
      <c r="L501" s="204">
        <v>5</v>
      </c>
      <c r="M501" s="205">
        <v>518.26991</v>
      </c>
    </row>
    <row r="502" spans="1:13" ht="28.5" customHeight="1">
      <c r="A502" s="200"/>
      <c r="B502" s="228"/>
      <c r="C502" s="229"/>
      <c r="D502" s="465" t="s">
        <v>431</v>
      </c>
      <c r="E502" s="465"/>
      <c r="F502" s="465"/>
      <c r="G502" s="465"/>
      <c r="H502" s="466"/>
      <c r="I502" s="201">
        <v>905</v>
      </c>
      <c r="J502" s="202">
        <v>1003</v>
      </c>
      <c r="K502" s="203">
        <v>5100000</v>
      </c>
      <c r="L502" s="204">
        <v>0</v>
      </c>
      <c r="M502" s="205">
        <v>2680.58725</v>
      </c>
    </row>
    <row r="503" spans="1:13" ht="45" customHeight="1">
      <c r="A503" s="200"/>
      <c r="B503" s="228"/>
      <c r="C503" s="229"/>
      <c r="D503" s="230"/>
      <c r="E503" s="465" t="s">
        <v>432</v>
      </c>
      <c r="F503" s="465"/>
      <c r="G503" s="465"/>
      <c r="H503" s="466"/>
      <c r="I503" s="201">
        <v>905</v>
      </c>
      <c r="J503" s="202">
        <v>1003</v>
      </c>
      <c r="K503" s="203">
        <v>5100300</v>
      </c>
      <c r="L503" s="204">
        <v>0</v>
      </c>
      <c r="M503" s="205">
        <v>2680.58725</v>
      </c>
    </row>
    <row r="504" spans="1:13" ht="17.25" customHeight="1">
      <c r="A504" s="200"/>
      <c r="B504" s="228"/>
      <c r="C504" s="229"/>
      <c r="D504" s="230"/>
      <c r="E504" s="230"/>
      <c r="F504" s="230"/>
      <c r="G504" s="469" t="s">
        <v>415</v>
      </c>
      <c r="H504" s="470"/>
      <c r="I504" s="201">
        <v>905</v>
      </c>
      <c r="J504" s="202">
        <v>1003</v>
      </c>
      <c r="K504" s="203">
        <v>5100300</v>
      </c>
      <c r="L504" s="204">
        <v>5</v>
      </c>
      <c r="M504" s="205">
        <v>2680.58725</v>
      </c>
    </row>
    <row r="505" spans="1:13" ht="17.25" customHeight="1">
      <c r="A505" s="200"/>
      <c r="B505" s="228"/>
      <c r="C505" s="229"/>
      <c r="D505" s="465" t="s">
        <v>308</v>
      </c>
      <c r="E505" s="465"/>
      <c r="F505" s="465"/>
      <c r="G505" s="465"/>
      <c r="H505" s="466"/>
      <c r="I505" s="201">
        <v>905</v>
      </c>
      <c r="J505" s="202">
        <v>1003</v>
      </c>
      <c r="K505" s="203">
        <v>7950000</v>
      </c>
      <c r="L505" s="204">
        <v>0</v>
      </c>
      <c r="M505" s="205">
        <v>22.5</v>
      </c>
    </row>
    <row r="506" spans="1:13" ht="62.25" customHeight="1">
      <c r="A506" s="200"/>
      <c r="B506" s="228"/>
      <c r="C506" s="229"/>
      <c r="D506" s="230"/>
      <c r="E506" s="230"/>
      <c r="F506" s="465" t="s">
        <v>433</v>
      </c>
      <c r="G506" s="465"/>
      <c r="H506" s="466"/>
      <c r="I506" s="201">
        <v>905</v>
      </c>
      <c r="J506" s="202">
        <v>1003</v>
      </c>
      <c r="K506" s="203">
        <v>7950040</v>
      </c>
      <c r="L506" s="204">
        <v>0</v>
      </c>
      <c r="M506" s="205">
        <v>22.5</v>
      </c>
    </row>
    <row r="507" spans="1:13" ht="17.25" customHeight="1">
      <c r="A507" s="200"/>
      <c r="B507" s="228"/>
      <c r="C507" s="229"/>
      <c r="D507" s="230"/>
      <c r="E507" s="230"/>
      <c r="F507" s="230"/>
      <c r="G507" s="469" t="s">
        <v>264</v>
      </c>
      <c r="H507" s="470"/>
      <c r="I507" s="201">
        <v>905</v>
      </c>
      <c r="J507" s="202">
        <v>1003</v>
      </c>
      <c r="K507" s="203">
        <v>7950040</v>
      </c>
      <c r="L507" s="204">
        <v>500</v>
      </c>
      <c r="M507" s="205">
        <v>22.5</v>
      </c>
    </row>
    <row r="508" spans="1:13" ht="17.25" customHeight="1">
      <c r="A508" s="200"/>
      <c r="B508" s="228"/>
      <c r="C508" s="473" t="s">
        <v>249</v>
      </c>
      <c r="D508" s="473"/>
      <c r="E508" s="473"/>
      <c r="F508" s="473"/>
      <c r="G508" s="473"/>
      <c r="H508" s="474"/>
      <c r="I508" s="201">
        <v>905</v>
      </c>
      <c r="J508" s="202">
        <v>1004</v>
      </c>
      <c r="K508" s="203">
        <v>0</v>
      </c>
      <c r="L508" s="204">
        <v>0</v>
      </c>
      <c r="M508" s="205">
        <v>20354.739169999997</v>
      </c>
    </row>
    <row r="509" spans="1:13" ht="17.25" customHeight="1">
      <c r="A509" s="200"/>
      <c r="B509" s="228"/>
      <c r="C509" s="229"/>
      <c r="D509" s="465" t="s">
        <v>358</v>
      </c>
      <c r="E509" s="465"/>
      <c r="F509" s="465"/>
      <c r="G509" s="465"/>
      <c r="H509" s="466"/>
      <c r="I509" s="201">
        <v>905</v>
      </c>
      <c r="J509" s="202">
        <v>1004</v>
      </c>
      <c r="K509" s="203">
        <v>5200000</v>
      </c>
      <c r="L509" s="204">
        <v>0</v>
      </c>
      <c r="M509" s="205">
        <v>20354.739169999997</v>
      </c>
    </row>
    <row r="510" spans="1:13" ht="62.25" customHeight="1">
      <c r="A510" s="200"/>
      <c r="B510" s="228"/>
      <c r="C510" s="229"/>
      <c r="D510" s="230"/>
      <c r="E510" s="465" t="s">
        <v>434</v>
      </c>
      <c r="F510" s="465"/>
      <c r="G510" s="465"/>
      <c r="H510" s="466"/>
      <c r="I510" s="201">
        <v>905</v>
      </c>
      <c r="J510" s="202">
        <v>1004</v>
      </c>
      <c r="K510" s="203">
        <v>5201000</v>
      </c>
      <c r="L510" s="204">
        <v>0</v>
      </c>
      <c r="M510" s="205">
        <v>9655.541600000002</v>
      </c>
    </row>
    <row r="511" spans="1:13" ht="45.75" customHeight="1">
      <c r="A511" s="200"/>
      <c r="B511" s="228"/>
      <c r="C511" s="229"/>
      <c r="D511" s="230"/>
      <c r="E511" s="230"/>
      <c r="F511" s="465" t="s">
        <v>435</v>
      </c>
      <c r="G511" s="465"/>
      <c r="H511" s="466"/>
      <c r="I511" s="201">
        <v>905</v>
      </c>
      <c r="J511" s="202">
        <v>1004</v>
      </c>
      <c r="K511" s="203">
        <v>5201004</v>
      </c>
      <c r="L511" s="204">
        <v>0</v>
      </c>
      <c r="M511" s="205">
        <v>2163.4</v>
      </c>
    </row>
    <row r="512" spans="1:13" ht="17.25" customHeight="1">
      <c r="A512" s="200"/>
      <c r="B512" s="228"/>
      <c r="C512" s="229"/>
      <c r="D512" s="230"/>
      <c r="E512" s="230"/>
      <c r="F512" s="230"/>
      <c r="G512" s="469" t="s">
        <v>415</v>
      </c>
      <c r="H512" s="470"/>
      <c r="I512" s="201">
        <v>905</v>
      </c>
      <c r="J512" s="202">
        <v>1004</v>
      </c>
      <c r="K512" s="203">
        <v>5201004</v>
      </c>
      <c r="L512" s="204">
        <v>5</v>
      </c>
      <c r="M512" s="205">
        <v>2163.4</v>
      </c>
    </row>
    <row r="513" spans="1:13" ht="61.5" customHeight="1">
      <c r="A513" s="200"/>
      <c r="B513" s="228"/>
      <c r="C513" s="229"/>
      <c r="D513" s="230"/>
      <c r="E513" s="230"/>
      <c r="F513" s="465" t="s">
        <v>436</v>
      </c>
      <c r="G513" s="465"/>
      <c r="H513" s="466"/>
      <c r="I513" s="201">
        <v>905</v>
      </c>
      <c r="J513" s="202">
        <v>1004</v>
      </c>
      <c r="K513" s="203">
        <v>5201005</v>
      </c>
      <c r="L513" s="204">
        <v>0</v>
      </c>
      <c r="M513" s="205">
        <v>394.55907</v>
      </c>
    </row>
    <row r="514" spans="1:13" ht="18.75" customHeight="1">
      <c r="A514" s="200"/>
      <c r="B514" s="228"/>
      <c r="C514" s="229"/>
      <c r="D514" s="230"/>
      <c r="E514" s="230"/>
      <c r="F514" s="230"/>
      <c r="G514" s="469" t="s">
        <v>415</v>
      </c>
      <c r="H514" s="470"/>
      <c r="I514" s="201">
        <v>905</v>
      </c>
      <c r="J514" s="202">
        <v>1004</v>
      </c>
      <c r="K514" s="203">
        <v>5201005</v>
      </c>
      <c r="L514" s="204">
        <v>5</v>
      </c>
      <c r="M514" s="205">
        <v>394.55907</v>
      </c>
    </row>
    <row r="515" spans="1:13" ht="47.25" customHeight="1">
      <c r="A515" s="200"/>
      <c r="B515" s="228"/>
      <c r="C515" s="229"/>
      <c r="D515" s="230"/>
      <c r="E515" s="230"/>
      <c r="F515" s="465" t="s">
        <v>437</v>
      </c>
      <c r="G515" s="465"/>
      <c r="H515" s="466"/>
      <c r="I515" s="201">
        <v>905</v>
      </c>
      <c r="J515" s="202">
        <v>1004</v>
      </c>
      <c r="K515" s="203">
        <v>5201006</v>
      </c>
      <c r="L515" s="204">
        <v>0</v>
      </c>
      <c r="M515" s="205">
        <v>7097.5825300000015</v>
      </c>
    </row>
    <row r="516" spans="1:13" ht="17.25" customHeight="1">
      <c r="A516" s="200"/>
      <c r="B516" s="228"/>
      <c r="C516" s="229"/>
      <c r="D516" s="230"/>
      <c r="E516" s="230"/>
      <c r="F516" s="230"/>
      <c r="G516" s="469" t="s">
        <v>415</v>
      </c>
      <c r="H516" s="470"/>
      <c r="I516" s="201">
        <v>905</v>
      </c>
      <c r="J516" s="202">
        <v>1004</v>
      </c>
      <c r="K516" s="203">
        <v>5201006</v>
      </c>
      <c r="L516" s="204">
        <v>5</v>
      </c>
      <c r="M516" s="205">
        <v>7097.5825300000015</v>
      </c>
    </row>
    <row r="517" spans="1:13" ht="31.5" customHeight="1">
      <c r="A517" s="200"/>
      <c r="B517" s="228"/>
      <c r="C517" s="229"/>
      <c r="D517" s="230"/>
      <c r="E517" s="465" t="s">
        <v>438</v>
      </c>
      <c r="F517" s="465"/>
      <c r="G517" s="465"/>
      <c r="H517" s="466"/>
      <c r="I517" s="201">
        <v>905</v>
      </c>
      <c r="J517" s="202">
        <v>1004</v>
      </c>
      <c r="K517" s="203">
        <v>5201300</v>
      </c>
      <c r="L517" s="204">
        <v>0</v>
      </c>
      <c r="M517" s="205">
        <v>10699.19757</v>
      </c>
    </row>
    <row r="518" spans="1:13" ht="32.25" customHeight="1">
      <c r="A518" s="200"/>
      <c r="B518" s="228"/>
      <c r="C518" s="229"/>
      <c r="D518" s="230"/>
      <c r="E518" s="230"/>
      <c r="F518" s="465" t="s">
        <v>439</v>
      </c>
      <c r="G518" s="465"/>
      <c r="H518" s="466"/>
      <c r="I518" s="201">
        <v>905</v>
      </c>
      <c r="J518" s="202">
        <v>1004</v>
      </c>
      <c r="K518" s="203">
        <v>5201312</v>
      </c>
      <c r="L518" s="204">
        <v>0</v>
      </c>
      <c r="M518" s="205">
        <v>1757.22248</v>
      </c>
    </row>
    <row r="519" spans="1:13" ht="15.75" customHeight="1">
      <c r="A519" s="200"/>
      <c r="B519" s="228"/>
      <c r="C519" s="229"/>
      <c r="D519" s="230"/>
      <c r="E519" s="230"/>
      <c r="F519" s="230"/>
      <c r="G519" s="469" t="s">
        <v>415</v>
      </c>
      <c r="H519" s="470"/>
      <c r="I519" s="201">
        <v>905</v>
      </c>
      <c r="J519" s="202">
        <v>1004</v>
      </c>
      <c r="K519" s="203">
        <v>5201312</v>
      </c>
      <c r="L519" s="204">
        <v>5</v>
      </c>
      <c r="M519" s="205">
        <v>1.1641532182693482E-13</v>
      </c>
    </row>
    <row r="520" spans="1:13" ht="18" customHeight="1">
      <c r="A520" s="200"/>
      <c r="B520" s="228"/>
      <c r="C520" s="229"/>
      <c r="D520" s="230"/>
      <c r="E520" s="230"/>
      <c r="F520" s="230"/>
      <c r="G520" s="469" t="s">
        <v>264</v>
      </c>
      <c r="H520" s="470"/>
      <c r="I520" s="201">
        <v>905</v>
      </c>
      <c r="J520" s="202">
        <v>1004</v>
      </c>
      <c r="K520" s="203">
        <v>5201312</v>
      </c>
      <c r="L520" s="204">
        <v>500</v>
      </c>
      <c r="M520" s="205">
        <v>1757.22248</v>
      </c>
    </row>
    <row r="521" spans="1:13" ht="30.75" customHeight="1">
      <c r="A521" s="200"/>
      <c r="B521" s="228"/>
      <c r="C521" s="229"/>
      <c r="D521" s="230"/>
      <c r="E521" s="230"/>
      <c r="F521" s="465" t="s">
        <v>440</v>
      </c>
      <c r="G521" s="465"/>
      <c r="H521" s="466"/>
      <c r="I521" s="201">
        <v>905</v>
      </c>
      <c r="J521" s="202">
        <v>1004</v>
      </c>
      <c r="K521" s="203">
        <v>5201321</v>
      </c>
      <c r="L521" s="204">
        <v>0</v>
      </c>
      <c r="M521" s="205">
        <v>4101.346280000001</v>
      </c>
    </row>
    <row r="522" spans="1:13" ht="17.25" customHeight="1">
      <c r="A522" s="200"/>
      <c r="B522" s="228"/>
      <c r="C522" s="229"/>
      <c r="D522" s="230"/>
      <c r="E522" s="230"/>
      <c r="F522" s="230"/>
      <c r="G522" s="469" t="s">
        <v>415</v>
      </c>
      <c r="H522" s="470"/>
      <c r="I522" s="201">
        <v>905</v>
      </c>
      <c r="J522" s="202">
        <v>1004</v>
      </c>
      <c r="K522" s="203">
        <v>5201321</v>
      </c>
      <c r="L522" s="204">
        <v>5</v>
      </c>
      <c r="M522" s="205">
        <v>4101.346280000001</v>
      </c>
    </row>
    <row r="523" spans="1:13" ht="31.5" customHeight="1">
      <c r="A523" s="200"/>
      <c r="B523" s="228"/>
      <c r="C523" s="229"/>
      <c r="D523" s="230"/>
      <c r="E523" s="230"/>
      <c r="F523" s="465" t="s">
        <v>441</v>
      </c>
      <c r="G523" s="465"/>
      <c r="H523" s="466"/>
      <c r="I523" s="201">
        <v>905</v>
      </c>
      <c r="J523" s="202">
        <v>1004</v>
      </c>
      <c r="K523" s="203">
        <v>5201322</v>
      </c>
      <c r="L523" s="204">
        <v>0</v>
      </c>
      <c r="M523" s="205">
        <v>4840.628809999999</v>
      </c>
    </row>
    <row r="524" spans="1:13" ht="15" customHeight="1">
      <c r="A524" s="200"/>
      <c r="B524" s="228"/>
      <c r="C524" s="229"/>
      <c r="D524" s="230"/>
      <c r="E524" s="230"/>
      <c r="F524" s="230"/>
      <c r="G524" s="469" t="s">
        <v>415</v>
      </c>
      <c r="H524" s="470"/>
      <c r="I524" s="201">
        <v>905</v>
      </c>
      <c r="J524" s="202">
        <v>1004</v>
      </c>
      <c r="K524" s="203">
        <v>5201322</v>
      </c>
      <c r="L524" s="204">
        <v>5</v>
      </c>
      <c r="M524" s="205">
        <v>4840.628809999999</v>
      </c>
    </row>
    <row r="525" spans="1:13" ht="15" customHeight="1">
      <c r="A525" s="200"/>
      <c r="B525" s="228"/>
      <c r="C525" s="473" t="s">
        <v>250</v>
      </c>
      <c r="D525" s="473"/>
      <c r="E525" s="473"/>
      <c r="F525" s="473"/>
      <c r="G525" s="473"/>
      <c r="H525" s="474"/>
      <c r="I525" s="201">
        <v>905</v>
      </c>
      <c r="J525" s="202">
        <v>1006</v>
      </c>
      <c r="K525" s="203">
        <v>0</v>
      </c>
      <c r="L525" s="204">
        <v>0</v>
      </c>
      <c r="M525" s="205">
        <v>11626.69268</v>
      </c>
    </row>
    <row r="526" spans="1:13" ht="15" customHeight="1">
      <c r="A526" s="200"/>
      <c r="B526" s="228"/>
      <c r="C526" s="229"/>
      <c r="D526" s="465" t="s">
        <v>211</v>
      </c>
      <c r="E526" s="465"/>
      <c r="F526" s="465"/>
      <c r="G526" s="465"/>
      <c r="H526" s="466"/>
      <c r="I526" s="201">
        <v>905</v>
      </c>
      <c r="J526" s="202">
        <v>1006</v>
      </c>
      <c r="K526" s="203">
        <v>700000</v>
      </c>
      <c r="L526" s="204">
        <v>0</v>
      </c>
      <c r="M526" s="205">
        <v>12</v>
      </c>
    </row>
    <row r="527" spans="1:13" ht="15" customHeight="1">
      <c r="A527" s="200"/>
      <c r="B527" s="228"/>
      <c r="C527" s="229"/>
      <c r="D527" s="230"/>
      <c r="E527" s="465" t="s">
        <v>273</v>
      </c>
      <c r="F527" s="465"/>
      <c r="G527" s="465"/>
      <c r="H527" s="466"/>
      <c r="I527" s="201">
        <v>905</v>
      </c>
      <c r="J527" s="202">
        <v>1006</v>
      </c>
      <c r="K527" s="203">
        <v>700500</v>
      </c>
      <c r="L527" s="204">
        <v>0</v>
      </c>
      <c r="M527" s="205">
        <v>12</v>
      </c>
    </row>
    <row r="528" spans="1:13" ht="30.75" customHeight="1">
      <c r="A528" s="200"/>
      <c r="B528" s="228"/>
      <c r="C528" s="229"/>
      <c r="D528" s="230"/>
      <c r="E528" s="230"/>
      <c r="F528" s="465" t="s">
        <v>301</v>
      </c>
      <c r="G528" s="465"/>
      <c r="H528" s="466"/>
      <c r="I528" s="201">
        <v>905</v>
      </c>
      <c r="J528" s="202">
        <v>1006</v>
      </c>
      <c r="K528" s="203">
        <v>700501</v>
      </c>
      <c r="L528" s="204">
        <v>0</v>
      </c>
      <c r="M528" s="205">
        <v>12</v>
      </c>
    </row>
    <row r="529" spans="1:13" ht="17.25" customHeight="1">
      <c r="A529" s="200"/>
      <c r="B529" s="228"/>
      <c r="C529" s="229"/>
      <c r="D529" s="230"/>
      <c r="E529" s="230"/>
      <c r="F529" s="230"/>
      <c r="G529" s="469" t="s">
        <v>271</v>
      </c>
      <c r="H529" s="470"/>
      <c r="I529" s="201">
        <v>905</v>
      </c>
      <c r="J529" s="202">
        <v>1006</v>
      </c>
      <c r="K529" s="203">
        <v>700501</v>
      </c>
      <c r="L529" s="204">
        <v>13</v>
      </c>
      <c r="M529" s="205">
        <v>12</v>
      </c>
    </row>
    <row r="530" spans="1:13" ht="32.25" customHeight="1">
      <c r="A530" s="200"/>
      <c r="B530" s="228"/>
      <c r="C530" s="229"/>
      <c r="D530" s="465" t="s">
        <v>333</v>
      </c>
      <c r="E530" s="465"/>
      <c r="F530" s="465"/>
      <c r="G530" s="465"/>
      <c r="H530" s="466"/>
      <c r="I530" s="201">
        <v>905</v>
      </c>
      <c r="J530" s="202">
        <v>1006</v>
      </c>
      <c r="K530" s="203">
        <v>5140000</v>
      </c>
      <c r="L530" s="204">
        <v>0</v>
      </c>
      <c r="M530" s="205">
        <v>11058.93418</v>
      </c>
    </row>
    <row r="531" spans="1:13" ht="15" customHeight="1">
      <c r="A531" s="200"/>
      <c r="B531" s="228"/>
      <c r="C531" s="229"/>
      <c r="D531" s="230"/>
      <c r="E531" s="465" t="s">
        <v>334</v>
      </c>
      <c r="F531" s="465"/>
      <c r="G531" s="465"/>
      <c r="H531" s="466"/>
      <c r="I531" s="201">
        <v>905</v>
      </c>
      <c r="J531" s="202">
        <v>1006</v>
      </c>
      <c r="K531" s="203">
        <v>5140100</v>
      </c>
      <c r="L531" s="204">
        <v>0</v>
      </c>
      <c r="M531" s="205">
        <v>11058.93418</v>
      </c>
    </row>
    <row r="532" spans="1:13" ht="15" customHeight="1">
      <c r="A532" s="200"/>
      <c r="B532" s="228"/>
      <c r="C532" s="229"/>
      <c r="D532" s="230"/>
      <c r="E532" s="230"/>
      <c r="F532" s="465" t="s">
        <v>442</v>
      </c>
      <c r="G532" s="465"/>
      <c r="H532" s="466"/>
      <c r="I532" s="201">
        <v>905</v>
      </c>
      <c r="J532" s="202">
        <v>1006</v>
      </c>
      <c r="K532" s="203">
        <v>5140103</v>
      </c>
      <c r="L532" s="204">
        <v>0</v>
      </c>
      <c r="M532" s="205">
        <v>10009.70161</v>
      </c>
    </row>
    <row r="533" spans="1:13" ht="15.75" customHeight="1">
      <c r="A533" s="200"/>
      <c r="B533" s="228"/>
      <c r="C533" s="229"/>
      <c r="D533" s="230"/>
      <c r="E533" s="230"/>
      <c r="F533" s="230"/>
      <c r="G533" s="469" t="s">
        <v>264</v>
      </c>
      <c r="H533" s="470"/>
      <c r="I533" s="201">
        <v>905</v>
      </c>
      <c r="J533" s="202">
        <v>1006</v>
      </c>
      <c r="K533" s="203">
        <v>5140103</v>
      </c>
      <c r="L533" s="204">
        <v>500</v>
      </c>
      <c r="M533" s="205">
        <v>10009.70161</v>
      </c>
    </row>
    <row r="534" spans="1:13" ht="96.75" customHeight="1">
      <c r="A534" s="200"/>
      <c r="B534" s="228"/>
      <c r="C534" s="229"/>
      <c r="D534" s="230"/>
      <c r="E534" s="230"/>
      <c r="F534" s="465" t="s">
        <v>443</v>
      </c>
      <c r="G534" s="465"/>
      <c r="H534" s="466"/>
      <c r="I534" s="201">
        <v>905</v>
      </c>
      <c r="J534" s="202">
        <v>1006</v>
      </c>
      <c r="K534" s="203">
        <v>5140108</v>
      </c>
      <c r="L534" s="204">
        <v>0</v>
      </c>
      <c r="M534" s="205">
        <v>929.23257</v>
      </c>
    </row>
    <row r="535" spans="1:13" ht="19.5" customHeight="1">
      <c r="A535" s="200"/>
      <c r="B535" s="228"/>
      <c r="C535" s="229"/>
      <c r="D535" s="230"/>
      <c r="E535" s="230"/>
      <c r="F535" s="230"/>
      <c r="G535" s="469" t="s">
        <v>264</v>
      </c>
      <c r="H535" s="470"/>
      <c r="I535" s="201">
        <v>905</v>
      </c>
      <c r="J535" s="202">
        <v>1006</v>
      </c>
      <c r="K535" s="203">
        <v>5140108</v>
      </c>
      <c r="L535" s="204">
        <v>500</v>
      </c>
      <c r="M535" s="205">
        <v>929.23257</v>
      </c>
    </row>
    <row r="536" spans="1:13" ht="44.25" customHeight="1">
      <c r="A536" s="200"/>
      <c r="B536" s="228"/>
      <c r="C536" s="229"/>
      <c r="D536" s="230"/>
      <c r="E536" s="230"/>
      <c r="F536" s="465" t="s">
        <v>444</v>
      </c>
      <c r="G536" s="465"/>
      <c r="H536" s="466"/>
      <c r="I536" s="201">
        <v>905</v>
      </c>
      <c r="J536" s="202">
        <v>1006</v>
      </c>
      <c r="K536" s="203">
        <v>5140112</v>
      </c>
      <c r="L536" s="204">
        <v>0</v>
      </c>
      <c r="M536" s="205">
        <v>120</v>
      </c>
    </row>
    <row r="537" spans="1:13" ht="14.25" customHeight="1">
      <c r="A537" s="200"/>
      <c r="B537" s="228"/>
      <c r="C537" s="229"/>
      <c r="D537" s="230"/>
      <c r="E537" s="230"/>
      <c r="F537" s="230"/>
      <c r="G537" s="469" t="s">
        <v>264</v>
      </c>
      <c r="H537" s="470"/>
      <c r="I537" s="201">
        <v>905</v>
      </c>
      <c r="J537" s="202">
        <v>1006</v>
      </c>
      <c r="K537" s="203">
        <v>5140112</v>
      </c>
      <c r="L537" s="204">
        <v>500</v>
      </c>
      <c r="M537" s="205">
        <v>120</v>
      </c>
    </row>
    <row r="538" spans="1:13" ht="15" customHeight="1">
      <c r="A538" s="200"/>
      <c r="B538" s="228"/>
      <c r="C538" s="229"/>
      <c r="D538" s="465" t="s">
        <v>308</v>
      </c>
      <c r="E538" s="465"/>
      <c r="F538" s="465"/>
      <c r="G538" s="465"/>
      <c r="H538" s="466"/>
      <c r="I538" s="201">
        <v>905</v>
      </c>
      <c r="J538" s="202">
        <v>1006</v>
      </c>
      <c r="K538" s="203">
        <v>7950000</v>
      </c>
      <c r="L538" s="204">
        <v>0</v>
      </c>
      <c r="M538" s="205">
        <v>555.7585</v>
      </c>
    </row>
    <row r="539" spans="1:13" ht="46.5" customHeight="1">
      <c r="A539" s="200"/>
      <c r="B539" s="228"/>
      <c r="C539" s="229"/>
      <c r="D539" s="230"/>
      <c r="E539" s="230"/>
      <c r="F539" s="465" t="s">
        <v>445</v>
      </c>
      <c r="G539" s="465"/>
      <c r="H539" s="466"/>
      <c r="I539" s="201">
        <v>905</v>
      </c>
      <c r="J539" s="202">
        <v>1006</v>
      </c>
      <c r="K539" s="203">
        <v>7950006</v>
      </c>
      <c r="L539" s="204">
        <v>0</v>
      </c>
      <c r="M539" s="205">
        <v>555.7585</v>
      </c>
    </row>
    <row r="540" spans="1:13" ht="16.5" customHeight="1">
      <c r="A540" s="200"/>
      <c r="B540" s="228"/>
      <c r="C540" s="229"/>
      <c r="D540" s="230"/>
      <c r="E540" s="230"/>
      <c r="F540" s="230"/>
      <c r="G540" s="469" t="s">
        <v>264</v>
      </c>
      <c r="H540" s="470"/>
      <c r="I540" s="201">
        <v>905</v>
      </c>
      <c r="J540" s="202">
        <v>1006</v>
      </c>
      <c r="K540" s="203">
        <v>7950006</v>
      </c>
      <c r="L540" s="204">
        <v>500</v>
      </c>
      <c r="M540" s="205">
        <v>555.7585</v>
      </c>
    </row>
    <row r="541" spans="1:13" ht="32.25" customHeight="1">
      <c r="A541" s="208" t="s">
        <v>232</v>
      </c>
      <c r="B541" s="471" t="s">
        <v>446</v>
      </c>
      <c r="C541" s="471"/>
      <c r="D541" s="471"/>
      <c r="E541" s="471"/>
      <c r="F541" s="471"/>
      <c r="G541" s="471"/>
      <c r="H541" s="472"/>
      <c r="I541" s="209">
        <v>906</v>
      </c>
      <c r="J541" s="210">
        <v>0</v>
      </c>
      <c r="K541" s="211">
        <v>0</v>
      </c>
      <c r="L541" s="212">
        <v>0</v>
      </c>
      <c r="M541" s="213">
        <v>23055.12</v>
      </c>
    </row>
    <row r="542" spans="1:13" ht="47.25" customHeight="1">
      <c r="A542" s="200"/>
      <c r="B542" s="228"/>
      <c r="C542" s="473" t="s">
        <v>206</v>
      </c>
      <c r="D542" s="473"/>
      <c r="E542" s="473"/>
      <c r="F542" s="473"/>
      <c r="G542" s="473"/>
      <c r="H542" s="474"/>
      <c r="I542" s="201">
        <v>906</v>
      </c>
      <c r="J542" s="202">
        <v>103</v>
      </c>
      <c r="K542" s="203">
        <v>0</v>
      </c>
      <c r="L542" s="204">
        <v>0</v>
      </c>
      <c r="M542" s="205">
        <v>21585.12</v>
      </c>
    </row>
    <row r="543" spans="1:13" ht="16.5" customHeight="1">
      <c r="A543" s="200"/>
      <c r="B543" s="228"/>
      <c r="C543" s="229"/>
      <c r="D543" s="465" t="s">
        <v>266</v>
      </c>
      <c r="E543" s="465"/>
      <c r="F543" s="465"/>
      <c r="G543" s="465"/>
      <c r="H543" s="466"/>
      <c r="I543" s="201">
        <v>906</v>
      </c>
      <c r="J543" s="202">
        <v>103</v>
      </c>
      <c r="K543" s="203">
        <v>20000</v>
      </c>
      <c r="L543" s="204">
        <v>0</v>
      </c>
      <c r="M543" s="205">
        <v>21585.12</v>
      </c>
    </row>
    <row r="544" spans="1:13" ht="15.75" customHeight="1">
      <c r="A544" s="200"/>
      <c r="B544" s="228"/>
      <c r="C544" s="229"/>
      <c r="D544" s="230"/>
      <c r="E544" s="465" t="s">
        <v>267</v>
      </c>
      <c r="F544" s="465"/>
      <c r="G544" s="465"/>
      <c r="H544" s="466"/>
      <c r="I544" s="201">
        <v>906</v>
      </c>
      <c r="J544" s="202">
        <v>103</v>
      </c>
      <c r="K544" s="203">
        <v>20400</v>
      </c>
      <c r="L544" s="204">
        <v>0</v>
      </c>
      <c r="M544" s="205">
        <v>15784.574</v>
      </c>
    </row>
    <row r="545" spans="1:13" ht="29.25" customHeight="1">
      <c r="A545" s="200"/>
      <c r="B545" s="228"/>
      <c r="C545" s="229"/>
      <c r="D545" s="230"/>
      <c r="E545" s="230"/>
      <c r="F545" s="465" t="s">
        <v>447</v>
      </c>
      <c r="G545" s="465"/>
      <c r="H545" s="466"/>
      <c r="I545" s="201">
        <v>906</v>
      </c>
      <c r="J545" s="202">
        <v>103</v>
      </c>
      <c r="K545" s="203">
        <v>20406</v>
      </c>
      <c r="L545" s="204">
        <v>0</v>
      </c>
      <c r="M545" s="205">
        <v>15784.574</v>
      </c>
    </row>
    <row r="546" spans="1:13" ht="19.5" customHeight="1">
      <c r="A546" s="200"/>
      <c r="B546" s="228"/>
      <c r="C546" s="229"/>
      <c r="D546" s="230"/>
      <c r="E546" s="230"/>
      <c r="F546" s="230"/>
      <c r="G546" s="469" t="s">
        <v>264</v>
      </c>
      <c r="H546" s="470"/>
      <c r="I546" s="201">
        <v>906</v>
      </c>
      <c r="J546" s="202">
        <v>103</v>
      </c>
      <c r="K546" s="203">
        <v>20406</v>
      </c>
      <c r="L546" s="204">
        <v>500</v>
      </c>
      <c r="M546" s="205">
        <v>15784.574</v>
      </c>
    </row>
    <row r="547" spans="1:13" ht="29.25" customHeight="1">
      <c r="A547" s="200"/>
      <c r="B547" s="228"/>
      <c r="C547" s="229"/>
      <c r="D547" s="230"/>
      <c r="E547" s="465" t="s">
        <v>448</v>
      </c>
      <c r="F547" s="465"/>
      <c r="G547" s="465"/>
      <c r="H547" s="466"/>
      <c r="I547" s="201">
        <v>906</v>
      </c>
      <c r="J547" s="202">
        <v>103</v>
      </c>
      <c r="K547" s="203">
        <v>21100</v>
      </c>
      <c r="L547" s="204">
        <v>0</v>
      </c>
      <c r="M547" s="205">
        <v>2245.632</v>
      </c>
    </row>
    <row r="548" spans="1:13" ht="16.5" customHeight="1">
      <c r="A548" s="200"/>
      <c r="B548" s="228"/>
      <c r="C548" s="229"/>
      <c r="D548" s="230"/>
      <c r="E548" s="230"/>
      <c r="F548" s="230"/>
      <c r="G548" s="469" t="s">
        <v>264</v>
      </c>
      <c r="H548" s="470"/>
      <c r="I548" s="201">
        <v>906</v>
      </c>
      <c r="J548" s="202">
        <v>103</v>
      </c>
      <c r="K548" s="203">
        <v>21100</v>
      </c>
      <c r="L548" s="204">
        <v>500</v>
      </c>
      <c r="M548" s="205">
        <v>2245.632</v>
      </c>
    </row>
    <row r="549" spans="1:13" ht="29.25" customHeight="1">
      <c r="A549" s="200"/>
      <c r="B549" s="228"/>
      <c r="C549" s="229"/>
      <c r="D549" s="230"/>
      <c r="E549" s="465" t="s">
        <v>449</v>
      </c>
      <c r="F549" s="465"/>
      <c r="G549" s="465"/>
      <c r="H549" s="466"/>
      <c r="I549" s="201">
        <v>906</v>
      </c>
      <c r="J549" s="202">
        <v>103</v>
      </c>
      <c r="K549" s="203">
        <v>21200</v>
      </c>
      <c r="L549" s="204">
        <v>0</v>
      </c>
      <c r="M549" s="205">
        <v>3554.914</v>
      </c>
    </row>
    <row r="550" spans="1:13" ht="15.75" customHeight="1">
      <c r="A550" s="200"/>
      <c r="B550" s="228"/>
      <c r="C550" s="229"/>
      <c r="D550" s="230"/>
      <c r="E550" s="230"/>
      <c r="F550" s="230"/>
      <c r="G550" s="469" t="s">
        <v>264</v>
      </c>
      <c r="H550" s="470"/>
      <c r="I550" s="201">
        <v>906</v>
      </c>
      <c r="J550" s="202">
        <v>103</v>
      </c>
      <c r="K550" s="203">
        <v>21200</v>
      </c>
      <c r="L550" s="204">
        <v>500</v>
      </c>
      <c r="M550" s="205">
        <v>3554.914</v>
      </c>
    </row>
    <row r="551" spans="1:13" ht="17.25" customHeight="1">
      <c r="A551" s="200"/>
      <c r="B551" s="228"/>
      <c r="C551" s="473" t="s">
        <v>212</v>
      </c>
      <c r="D551" s="473"/>
      <c r="E551" s="473"/>
      <c r="F551" s="473"/>
      <c r="G551" s="473"/>
      <c r="H551" s="474"/>
      <c r="I551" s="201">
        <v>906</v>
      </c>
      <c r="J551" s="202">
        <v>114</v>
      </c>
      <c r="K551" s="203">
        <v>0</v>
      </c>
      <c r="L551" s="204">
        <v>0</v>
      </c>
      <c r="M551" s="205">
        <v>522.9</v>
      </c>
    </row>
    <row r="552" spans="1:13" ht="30.75" customHeight="1">
      <c r="A552" s="200"/>
      <c r="B552" s="228"/>
      <c r="C552" s="229"/>
      <c r="D552" s="465" t="s">
        <v>274</v>
      </c>
      <c r="E552" s="465"/>
      <c r="F552" s="465"/>
      <c r="G552" s="465"/>
      <c r="H552" s="466"/>
      <c r="I552" s="201">
        <v>906</v>
      </c>
      <c r="J552" s="202">
        <v>114</v>
      </c>
      <c r="K552" s="203">
        <v>920000</v>
      </c>
      <c r="L552" s="204">
        <v>0</v>
      </c>
      <c r="M552" s="205">
        <v>522.9</v>
      </c>
    </row>
    <row r="553" spans="1:13" ht="18.75" customHeight="1">
      <c r="A553" s="200"/>
      <c r="B553" s="228"/>
      <c r="C553" s="229"/>
      <c r="D553" s="230"/>
      <c r="E553" s="465" t="s">
        <v>275</v>
      </c>
      <c r="F553" s="465"/>
      <c r="G553" s="465"/>
      <c r="H553" s="466"/>
      <c r="I553" s="201">
        <v>906</v>
      </c>
      <c r="J553" s="202">
        <v>114</v>
      </c>
      <c r="K553" s="203">
        <v>920300</v>
      </c>
      <c r="L553" s="204">
        <v>0</v>
      </c>
      <c r="M553" s="205">
        <v>522.9</v>
      </c>
    </row>
    <row r="554" spans="1:13" ht="46.5" customHeight="1">
      <c r="A554" s="200"/>
      <c r="B554" s="228"/>
      <c r="C554" s="229"/>
      <c r="D554" s="230"/>
      <c r="E554" s="230"/>
      <c r="F554" s="465" t="s">
        <v>314</v>
      </c>
      <c r="G554" s="465"/>
      <c r="H554" s="466"/>
      <c r="I554" s="201">
        <v>906</v>
      </c>
      <c r="J554" s="202">
        <v>114</v>
      </c>
      <c r="K554" s="203">
        <v>920364</v>
      </c>
      <c r="L554" s="204">
        <v>0</v>
      </c>
      <c r="M554" s="205">
        <v>522.9</v>
      </c>
    </row>
    <row r="555" spans="1:13" ht="18.75" customHeight="1">
      <c r="A555" s="200"/>
      <c r="B555" s="228"/>
      <c r="C555" s="229"/>
      <c r="D555" s="230"/>
      <c r="E555" s="230"/>
      <c r="F555" s="230"/>
      <c r="G555" s="469" t="s">
        <v>264</v>
      </c>
      <c r="H555" s="470"/>
      <c r="I555" s="201">
        <v>906</v>
      </c>
      <c r="J555" s="202">
        <v>114</v>
      </c>
      <c r="K555" s="203">
        <v>920364</v>
      </c>
      <c r="L555" s="204">
        <v>500</v>
      </c>
      <c r="M555" s="205">
        <v>522.9</v>
      </c>
    </row>
    <row r="556" spans="1:13" ht="16.5" customHeight="1">
      <c r="A556" s="200"/>
      <c r="B556" s="228"/>
      <c r="C556" s="473" t="s">
        <v>246</v>
      </c>
      <c r="D556" s="473"/>
      <c r="E556" s="473"/>
      <c r="F556" s="473"/>
      <c r="G556" s="473"/>
      <c r="H556" s="474"/>
      <c r="I556" s="201">
        <v>906</v>
      </c>
      <c r="J556" s="202">
        <v>1001</v>
      </c>
      <c r="K556" s="203">
        <v>0</v>
      </c>
      <c r="L556" s="204">
        <v>0</v>
      </c>
      <c r="M556" s="205">
        <v>947.1</v>
      </c>
    </row>
    <row r="557" spans="1:13" ht="27.75" customHeight="1">
      <c r="A557" s="200"/>
      <c r="B557" s="228"/>
      <c r="C557" s="229"/>
      <c r="D557" s="465" t="s">
        <v>413</v>
      </c>
      <c r="E557" s="465"/>
      <c r="F557" s="465"/>
      <c r="G557" s="465"/>
      <c r="H557" s="466"/>
      <c r="I557" s="201">
        <v>906</v>
      </c>
      <c r="J557" s="202">
        <v>1001</v>
      </c>
      <c r="K557" s="203">
        <v>4910000</v>
      </c>
      <c r="L557" s="204">
        <v>0</v>
      </c>
      <c r="M557" s="205">
        <v>947.1</v>
      </c>
    </row>
    <row r="558" spans="1:13" ht="30" customHeight="1">
      <c r="A558" s="200"/>
      <c r="B558" s="228"/>
      <c r="C558" s="229"/>
      <c r="D558" s="230"/>
      <c r="E558" s="465" t="s">
        <v>414</v>
      </c>
      <c r="F558" s="465"/>
      <c r="G558" s="465"/>
      <c r="H558" s="466"/>
      <c r="I558" s="201">
        <v>906</v>
      </c>
      <c r="J558" s="202">
        <v>1001</v>
      </c>
      <c r="K558" s="203">
        <v>4910100</v>
      </c>
      <c r="L558" s="204">
        <v>0</v>
      </c>
      <c r="M558" s="205">
        <v>947.1</v>
      </c>
    </row>
    <row r="559" spans="1:13" ht="30.75" customHeight="1">
      <c r="A559" s="200"/>
      <c r="B559" s="228"/>
      <c r="C559" s="229"/>
      <c r="D559" s="230"/>
      <c r="E559" s="230"/>
      <c r="F559" s="465" t="s">
        <v>450</v>
      </c>
      <c r="G559" s="465"/>
      <c r="H559" s="466"/>
      <c r="I559" s="201">
        <v>906</v>
      </c>
      <c r="J559" s="202">
        <v>1001</v>
      </c>
      <c r="K559" s="203">
        <v>4910102</v>
      </c>
      <c r="L559" s="204">
        <v>0</v>
      </c>
      <c r="M559" s="205">
        <v>947.1</v>
      </c>
    </row>
    <row r="560" spans="1:13" ht="17.25" customHeight="1">
      <c r="A560" s="200"/>
      <c r="B560" s="228"/>
      <c r="C560" s="229"/>
      <c r="D560" s="230"/>
      <c r="E560" s="230"/>
      <c r="F560" s="230"/>
      <c r="G560" s="469" t="s">
        <v>415</v>
      </c>
      <c r="H560" s="470"/>
      <c r="I560" s="201">
        <v>906</v>
      </c>
      <c r="J560" s="202">
        <v>1001</v>
      </c>
      <c r="K560" s="203">
        <v>4910102</v>
      </c>
      <c r="L560" s="204">
        <v>5</v>
      </c>
      <c r="M560" s="205">
        <v>947.1</v>
      </c>
    </row>
    <row r="561" spans="1:13" ht="32.25" customHeight="1">
      <c r="A561" s="208" t="s">
        <v>236</v>
      </c>
      <c r="B561" s="471" t="s">
        <v>451</v>
      </c>
      <c r="C561" s="471"/>
      <c r="D561" s="471"/>
      <c r="E561" s="471"/>
      <c r="F561" s="471"/>
      <c r="G561" s="471"/>
      <c r="H561" s="472"/>
      <c r="I561" s="209">
        <v>907</v>
      </c>
      <c r="J561" s="210">
        <v>0</v>
      </c>
      <c r="K561" s="211">
        <v>0</v>
      </c>
      <c r="L561" s="212">
        <v>0</v>
      </c>
      <c r="M561" s="213">
        <v>12377.554930000002</v>
      </c>
    </row>
    <row r="562" spans="1:13" ht="48" customHeight="1">
      <c r="A562" s="200"/>
      <c r="B562" s="228"/>
      <c r="C562" s="473" t="s">
        <v>208</v>
      </c>
      <c r="D562" s="473"/>
      <c r="E562" s="473"/>
      <c r="F562" s="473"/>
      <c r="G562" s="473"/>
      <c r="H562" s="474"/>
      <c r="I562" s="201">
        <v>907</v>
      </c>
      <c r="J562" s="202">
        <v>106</v>
      </c>
      <c r="K562" s="203">
        <v>0</v>
      </c>
      <c r="L562" s="204">
        <v>0</v>
      </c>
      <c r="M562" s="205">
        <v>12377.554930000002</v>
      </c>
    </row>
    <row r="563" spans="1:13" ht="18" customHeight="1">
      <c r="A563" s="200"/>
      <c r="B563" s="228"/>
      <c r="C563" s="229"/>
      <c r="D563" s="465" t="s">
        <v>266</v>
      </c>
      <c r="E563" s="465"/>
      <c r="F563" s="465"/>
      <c r="G563" s="465"/>
      <c r="H563" s="466"/>
      <c r="I563" s="201">
        <v>907</v>
      </c>
      <c r="J563" s="202">
        <v>106</v>
      </c>
      <c r="K563" s="203">
        <v>20000</v>
      </c>
      <c r="L563" s="204">
        <v>0</v>
      </c>
      <c r="M563" s="205">
        <v>12377.554930000002</v>
      </c>
    </row>
    <row r="564" spans="1:13" ht="15.75" customHeight="1">
      <c r="A564" s="200"/>
      <c r="B564" s="228"/>
      <c r="C564" s="229"/>
      <c r="D564" s="230"/>
      <c r="E564" s="465" t="s">
        <v>267</v>
      </c>
      <c r="F564" s="465"/>
      <c r="G564" s="465"/>
      <c r="H564" s="466"/>
      <c r="I564" s="201">
        <v>907</v>
      </c>
      <c r="J564" s="202">
        <v>106</v>
      </c>
      <c r="K564" s="203">
        <v>20400</v>
      </c>
      <c r="L564" s="204">
        <v>0</v>
      </c>
      <c r="M564" s="205">
        <v>10886.404250000001</v>
      </c>
    </row>
    <row r="565" spans="1:13" ht="28.5" customHeight="1">
      <c r="A565" s="200"/>
      <c r="B565" s="228"/>
      <c r="C565" s="229"/>
      <c r="D565" s="230"/>
      <c r="E565" s="230"/>
      <c r="F565" s="465" t="s">
        <v>452</v>
      </c>
      <c r="G565" s="465"/>
      <c r="H565" s="466"/>
      <c r="I565" s="201">
        <v>907</v>
      </c>
      <c r="J565" s="202">
        <v>106</v>
      </c>
      <c r="K565" s="203">
        <v>20403</v>
      </c>
      <c r="L565" s="204">
        <v>0</v>
      </c>
      <c r="M565" s="205">
        <v>10886.404250000001</v>
      </c>
    </row>
    <row r="566" spans="1:13" ht="16.5" customHeight="1">
      <c r="A566" s="200"/>
      <c r="B566" s="228"/>
      <c r="C566" s="229"/>
      <c r="D566" s="230"/>
      <c r="E566" s="230"/>
      <c r="F566" s="230"/>
      <c r="G566" s="469" t="s">
        <v>264</v>
      </c>
      <c r="H566" s="470"/>
      <c r="I566" s="201">
        <v>907</v>
      </c>
      <c r="J566" s="202">
        <v>106</v>
      </c>
      <c r="K566" s="203">
        <v>20403</v>
      </c>
      <c r="L566" s="204">
        <v>500</v>
      </c>
      <c r="M566" s="205">
        <v>10886.404250000001</v>
      </c>
    </row>
    <row r="567" spans="1:13" ht="30" customHeight="1">
      <c r="A567" s="200"/>
      <c r="B567" s="228"/>
      <c r="C567" s="229"/>
      <c r="D567" s="230"/>
      <c r="E567" s="465" t="s">
        <v>453</v>
      </c>
      <c r="F567" s="465"/>
      <c r="G567" s="465"/>
      <c r="H567" s="466"/>
      <c r="I567" s="201">
        <v>907</v>
      </c>
      <c r="J567" s="202">
        <v>106</v>
      </c>
      <c r="K567" s="203">
        <v>22500</v>
      </c>
      <c r="L567" s="204">
        <v>0</v>
      </c>
      <c r="M567" s="205">
        <v>1491.15068</v>
      </c>
    </row>
    <row r="568" spans="1:13" ht="17.25" customHeight="1">
      <c r="A568" s="200"/>
      <c r="B568" s="228"/>
      <c r="C568" s="229"/>
      <c r="D568" s="230"/>
      <c r="E568" s="230"/>
      <c r="F568" s="465" t="s">
        <v>454</v>
      </c>
      <c r="G568" s="465"/>
      <c r="H568" s="466"/>
      <c r="I568" s="201">
        <v>907</v>
      </c>
      <c r="J568" s="202">
        <v>106</v>
      </c>
      <c r="K568" s="203">
        <v>22503</v>
      </c>
      <c r="L568" s="204">
        <v>0</v>
      </c>
      <c r="M568" s="205">
        <v>1491.15068</v>
      </c>
    </row>
    <row r="569" spans="1:13" ht="17.25" customHeight="1">
      <c r="A569" s="200"/>
      <c r="B569" s="228"/>
      <c r="C569" s="229"/>
      <c r="D569" s="230"/>
      <c r="E569" s="230"/>
      <c r="F569" s="230"/>
      <c r="G569" s="469" t="s">
        <v>264</v>
      </c>
      <c r="H569" s="470"/>
      <c r="I569" s="201">
        <v>907</v>
      </c>
      <c r="J569" s="202">
        <v>106</v>
      </c>
      <c r="K569" s="203">
        <v>22503</v>
      </c>
      <c r="L569" s="204">
        <v>500</v>
      </c>
      <c r="M569" s="205">
        <v>1491.15068</v>
      </c>
    </row>
    <row r="570" spans="1:13" ht="17.25" customHeight="1">
      <c r="A570" s="208" t="s">
        <v>244</v>
      </c>
      <c r="B570" s="471" t="s">
        <v>380</v>
      </c>
      <c r="C570" s="471"/>
      <c r="D570" s="471"/>
      <c r="E570" s="471"/>
      <c r="F570" s="471"/>
      <c r="G570" s="471"/>
      <c r="H570" s="472"/>
      <c r="I570" s="209">
        <v>913</v>
      </c>
      <c r="J570" s="210">
        <v>0</v>
      </c>
      <c r="K570" s="211">
        <v>0</v>
      </c>
      <c r="L570" s="212">
        <v>0</v>
      </c>
      <c r="M570" s="213">
        <v>701.02887</v>
      </c>
    </row>
    <row r="571" spans="1:13" ht="32.25" customHeight="1">
      <c r="A571" s="200"/>
      <c r="B571" s="228"/>
      <c r="C571" s="473" t="s">
        <v>235</v>
      </c>
      <c r="D571" s="473"/>
      <c r="E571" s="473"/>
      <c r="F571" s="473"/>
      <c r="G571" s="473"/>
      <c r="H571" s="474"/>
      <c r="I571" s="201">
        <v>913</v>
      </c>
      <c r="J571" s="202">
        <v>806</v>
      </c>
      <c r="K571" s="203">
        <v>0</v>
      </c>
      <c r="L571" s="204">
        <v>0</v>
      </c>
      <c r="M571" s="205">
        <v>701.02887</v>
      </c>
    </row>
    <row r="572" spans="1:13" ht="18.75" customHeight="1">
      <c r="A572" s="200"/>
      <c r="B572" s="228"/>
      <c r="C572" s="229"/>
      <c r="D572" s="465" t="s">
        <v>266</v>
      </c>
      <c r="E572" s="465"/>
      <c r="F572" s="465"/>
      <c r="G572" s="465"/>
      <c r="H572" s="466"/>
      <c r="I572" s="201">
        <v>913</v>
      </c>
      <c r="J572" s="202">
        <v>806</v>
      </c>
      <c r="K572" s="203">
        <v>20000</v>
      </c>
      <c r="L572" s="204">
        <v>0</v>
      </c>
      <c r="M572" s="205">
        <v>701.02887</v>
      </c>
    </row>
    <row r="573" spans="1:13" ht="17.25" customHeight="1">
      <c r="A573" s="200"/>
      <c r="B573" s="228"/>
      <c r="C573" s="229"/>
      <c r="D573" s="230"/>
      <c r="E573" s="465" t="s">
        <v>267</v>
      </c>
      <c r="F573" s="465"/>
      <c r="G573" s="465"/>
      <c r="H573" s="466"/>
      <c r="I573" s="201">
        <v>913</v>
      </c>
      <c r="J573" s="202">
        <v>806</v>
      </c>
      <c r="K573" s="203">
        <v>20400</v>
      </c>
      <c r="L573" s="204">
        <v>0</v>
      </c>
      <c r="M573" s="205">
        <v>701.02887</v>
      </c>
    </row>
    <row r="574" spans="1:13" ht="18" customHeight="1">
      <c r="A574" s="200"/>
      <c r="B574" s="228"/>
      <c r="C574" s="229"/>
      <c r="D574" s="230"/>
      <c r="E574" s="230"/>
      <c r="F574" s="465" t="s">
        <v>380</v>
      </c>
      <c r="G574" s="465"/>
      <c r="H574" s="466"/>
      <c r="I574" s="201">
        <v>913</v>
      </c>
      <c r="J574" s="202">
        <v>806</v>
      </c>
      <c r="K574" s="203">
        <v>20420</v>
      </c>
      <c r="L574" s="204">
        <v>0</v>
      </c>
      <c r="M574" s="205">
        <v>701.02887</v>
      </c>
    </row>
    <row r="575" spans="1:13" ht="18" customHeight="1">
      <c r="A575" s="200"/>
      <c r="B575" s="228"/>
      <c r="C575" s="229"/>
      <c r="D575" s="230"/>
      <c r="E575" s="230"/>
      <c r="F575" s="230"/>
      <c r="G575" s="469" t="s">
        <v>264</v>
      </c>
      <c r="H575" s="470"/>
      <c r="I575" s="201">
        <v>913</v>
      </c>
      <c r="J575" s="202">
        <v>806</v>
      </c>
      <c r="K575" s="203">
        <v>20420</v>
      </c>
      <c r="L575" s="204">
        <v>500</v>
      </c>
      <c r="M575" s="205">
        <v>701.02887</v>
      </c>
    </row>
    <row r="576" spans="1:13" ht="35.25" customHeight="1">
      <c r="A576" s="208" t="s">
        <v>455</v>
      </c>
      <c r="B576" s="471" t="s">
        <v>456</v>
      </c>
      <c r="C576" s="471"/>
      <c r="D576" s="471"/>
      <c r="E576" s="471"/>
      <c r="F576" s="471"/>
      <c r="G576" s="471"/>
      <c r="H576" s="472"/>
      <c r="I576" s="209">
        <v>915</v>
      </c>
      <c r="J576" s="210">
        <v>0</v>
      </c>
      <c r="K576" s="211">
        <v>0</v>
      </c>
      <c r="L576" s="212">
        <v>0</v>
      </c>
      <c r="M576" s="213">
        <f>725202.35949+15201.1696</f>
        <v>740403.52909</v>
      </c>
    </row>
    <row r="577" spans="1:13" ht="15.75" customHeight="1">
      <c r="A577" s="200"/>
      <c r="B577" s="228"/>
      <c r="C577" s="473" t="s">
        <v>246</v>
      </c>
      <c r="D577" s="473"/>
      <c r="E577" s="473"/>
      <c r="F577" s="473"/>
      <c r="G577" s="473"/>
      <c r="H577" s="474"/>
      <c r="I577" s="201">
        <v>915</v>
      </c>
      <c r="J577" s="202">
        <v>1001</v>
      </c>
      <c r="K577" s="203">
        <v>0</v>
      </c>
      <c r="L577" s="204">
        <v>0</v>
      </c>
      <c r="M577" s="205">
        <v>2052.52416</v>
      </c>
    </row>
    <row r="578" spans="1:13" ht="32.25" customHeight="1">
      <c r="A578" s="200"/>
      <c r="B578" s="228"/>
      <c r="C578" s="229"/>
      <c r="D578" s="465" t="s">
        <v>413</v>
      </c>
      <c r="E578" s="465"/>
      <c r="F578" s="465"/>
      <c r="G578" s="465"/>
      <c r="H578" s="466"/>
      <c r="I578" s="201">
        <v>915</v>
      </c>
      <c r="J578" s="202">
        <v>1001</v>
      </c>
      <c r="K578" s="203">
        <v>4910000</v>
      </c>
      <c r="L578" s="204">
        <v>0</v>
      </c>
      <c r="M578" s="205">
        <v>2052.52416</v>
      </c>
    </row>
    <row r="579" spans="1:13" ht="35.25" customHeight="1">
      <c r="A579" s="200"/>
      <c r="B579" s="228"/>
      <c r="C579" s="229"/>
      <c r="D579" s="230"/>
      <c r="E579" s="465" t="s">
        <v>414</v>
      </c>
      <c r="F579" s="465"/>
      <c r="G579" s="465"/>
      <c r="H579" s="466"/>
      <c r="I579" s="201">
        <v>915</v>
      </c>
      <c r="J579" s="202">
        <v>1001</v>
      </c>
      <c r="K579" s="203">
        <v>4910100</v>
      </c>
      <c r="L579" s="204">
        <v>0</v>
      </c>
      <c r="M579" s="205">
        <v>2052.52416</v>
      </c>
    </row>
    <row r="580" spans="1:13" ht="17.25" customHeight="1">
      <c r="A580" s="200"/>
      <c r="B580" s="228"/>
      <c r="C580" s="229"/>
      <c r="D580" s="230"/>
      <c r="E580" s="230"/>
      <c r="F580" s="230"/>
      <c r="G580" s="469" t="s">
        <v>415</v>
      </c>
      <c r="H580" s="470"/>
      <c r="I580" s="201">
        <v>915</v>
      </c>
      <c r="J580" s="202">
        <v>1001</v>
      </c>
      <c r="K580" s="203">
        <v>4910100</v>
      </c>
      <c r="L580" s="204">
        <v>5</v>
      </c>
      <c r="M580" s="205">
        <v>2052.52416</v>
      </c>
    </row>
    <row r="581" spans="1:13" ht="17.25" customHeight="1">
      <c r="A581" s="200"/>
      <c r="B581" s="228"/>
      <c r="C581" s="473" t="s">
        <v>247</v>
      </c>
      <c r="D581" s="473"/>
      <c r="E581" s="473"/>
      <c r="F581" s="473"/>
      <c r="G581" s="473"/>
      <c r="H581" s="474"/>
      <c r="I581" s="201">
        <v>915</v>
      </c>
      <c r="J581" s="202">
        <v>1002</v>
      </c>
      <c r="K581" s="203">
        <v>0</v>
      </c>
      <c r="L581" s="204">
        <v>0</v>
      </c>
      <c r="M581" s="205">
        <v>33543.085490000005</v>
      </c>
    </row>
    <row r="582" spans="1:13" ht="17.25" customHeight="1">
      <c r="A582" s="200"/>
      <c r="B582" s="228"/>
      <c r="C582" s="229"/>
      <c r="D582" s="465" t="s">
        <v>416</v>
      </c>
      <c r="E582" s="465"/>
      <c r="F582" s="465"/>
      <c r="G582" s="465"/>
      <c r="H582" s="466"/>
      <c r="I582" s="201">
        <v>915</v>
      </c>
      <c r="J582" s="202">
        <v>1002</v>
      </c>
      <c r="K582" s="203">
        <v>5070000</v>
      </c>
      <c r="L582" s="204">
        <v>0</v>
      </c>
      <c r="M582" s="205">
        <v>33543.085490000005</v>
      </c>
    </row>
    <row r="583" spans="1:13" ht="18.75" customHeight="1">
      <c r="A583" s="200"/>
      <c r="B583" s="228"/>
      <c r="C583" s="229"/>
      <c r="D583" s="230"/>
      <c r="E583" s="465" t="s">
        <v>288</v>
      </c>
      <c r="F583" s="465"/>
      <c r="G583" s="465"/>
      <c r="H583" s="466"/>
      <c r="I583" s="201">
        <v>915</v>
      </c>
      <c r="J583" s="202">
        <v>1002</v>
      </c>
      <c r="K583" s="203">
        <v>5079900</v>
      </c>
      <c r="L583" s="204">
        <v>0</v>
      </c>
      <c r="M583" s="205">
        <v>33543.085490000005</v>
      </c>
    </row>
    <row r="584" spans="1:13" ht="18" customHeight="1">
      <c r="A584" s="200"/>
      <c r="B584" s="228"/>
      <c r="C584" s="229"/>
      <c r="D584" s="230"/>
      <c r="E584" s="230"/>
      <c r="F584" s="230"/>
      <c r="G584" s="469" t="s">
        <v>290</v>
      </c>
      <c r="H584" s="470"/>
      <c r="I584" s="201">
        <v>915</v>
      </c>
      <c r="J584" s="202">
        <v>1002</v>
      </c>
      <c r="K584" s="203">
        <v>5079900</v>
      </c>
      <c r="L584" s="204">
        <v>1</v>
      </c>
      <c r="M584" s="205">
        <v>962.03955</v>
      </c>
    </row>
    <row r="585" spans="1:13" ht="44.25" customHeight="1">
      <c r="A585" s="200"/>
      <c r="B585" s="228"/>
      <c r="C585" s="229"/>
      <c r="D585" s="230"/>
      <c r="E585" s="230"/>
      <c r="F585" s="465" t="s">
        <v>418</v>
      </c>
      <c r="G585" s="465"/>
      <c r="H585" s="466"/>
      <c r="I585" s="201">
        <v>915</v>
      </c>
      <c r="J585" s="202">
        <v>1002</v>
      </c>
      <c r="K585" s="203">
        <v>5079902</v>
      </c>
      <c r="L585" s="204">
        <v>0</v>
      </c>
      <c r="M585" s="205">
        <v>32581.045940000004</v>
      </c>
    </row>
    <row r="586" spans="1:13" ht="15.75" customHeight="1">
      <c r="A586" s="200"/>
      <c r="B586" s="228"/>
      <c r="C586" s="229"/>
      <c r="D586" s="230"/>
      <c r="E586" s="230"/>
      <c r="F586" s="230"/>
      <c r="G586" s="469" t="s">
        <v>290</v>
      </c>
      <c r="H586" s="470"/>
      <c r="I586" s="201">
        <v>915</v>
      </c>
      <c r="J586" s="202">
        <v>1002</v>
      </c>
      <c r="K586" s="203">
        <v>5079902</v>
      </c>
      <c r="L586" s="204">
        <v>1</v>
      </c>
      <c r="M586" s="205">
        <v>32581.045940000004</v>
      </c>
    </row>
    <row r="587" spans="1:13" ht="15.75" customHeight="1">
      <c r="A587" s="200"/>
      <c r="B587" s="228"/>
      <c r="C587" s="473" t="s">
        <v>248</v>
      </c>
      <c r="D587" s="473"/>
      <c r="E587" s="473"/>
      <c r="F587" s="473"/>
      <c r="G587" s="473"/>
      <c r="H587" s="474"/>
      <c r="I587" s="201">
        <v>915</v>
      </c>
      <c r="J587" s="202">
        <v>1003</v>
      </c>
      <c r="K587" s="203">
        <v>0</v>
      </c>
      <c r="L587" s="204">
        <v>0</v>
      </c>
      <c r="M587" s="205">
        <f>603547.21134+15201.1696</f>
        <v>618748.3809400001</v>
      </c>
    </row>
    <row r="588" spans="1:13" ht="15.75" customHeight="1">
      <c r="A588" s="200"/>
      <c r="B588" s="228"/>
      <c r="C588" s="229"/>
      <c r="D588" s="465" t="s">
        <v>422</v>
      </c>
      <c r="E588" s="465"/>
      <c r="F588" s="465"/>
      <c r="G588" s="465"/>
      <c r="H588" s="466"/>
      <c r="I588" s="201">
        <v>915</v>
      </c>
      <c r="J588" s="202">
        <v>1003</v>
      </c>
      <c r="K588" s="203">
        <v>5050000</v>
      </c>
      <c r="L588" s="204">
        <v>0</v>
      </c>
      <c r="M588" s="205">
        <f>603547.21134+15201.1696</f>
        <v>618748.3809400001</v>
      </c>
    </row>
    <row r="589" spans="1:13" ht="32.25" customHeight="1">
      <c r="A589" s="200"/>
      <c r="B589" s="228"/>
      <c r="C589" s="229"/>
      <c r="D589" s="230"/>
      <c r="E589" s="465" t="s">
        <v>423</v>
      </c>
      <c r="F589" s="465"/>
      <c r="G589" s="465"/>
      <c r="H589" s="466"/>
      <c r="I589" s="201">
        <v>915</v>
      </c>
      <c r="J589" s="202">
        <v>1003</v>
      </c>
      <c r="K589" s="203">
        <v>5052200</v>
      </c>
      <c r="L589" s="204">
        <v>0</v>
      </c>
      <c r="M589" s="205">
        <v>3493.54</v>
      </c>
    </row>
    <row r="590" spans="1:13" ht="61.5" customHeight="1">
      <c r="A590" s="200"/>
      <c r="B590" s="228"/>
      <c r="C590" s="229"/>
      <c r="D590" s="230"/>
      <c r="E590" s="230"/>
      <c r="F590" s="465" t="s">
        <v>424</v>
      </c>
      <c r="G590" s="465"/>
      <c r="H590" s="466"/>
      <c r="I590" s="201">
        <v>915</v>
      </c>
      <c r="J590" s="202">
        <v>1003</v>
      </c>
      <c r="K590" s="203">
        <v>5052205</v>
      </c>
      <c r="L590" s="204">
        <v>0</v>
      </c>
      <c r="M590" s="205">
        <v>3493.54</v>
      </c>
    </row>
    <row r="591" spans="1:13" ht="17.25" customHeight="1">
      <c r="A591" s="200"/>
      <c r="B591" s="228"/>
      <c r="C591" s="229"/>
      <c r="D591" s="230"/>
      <c r="E591" s="230"/>
      <c r="F591" s="230"/>
      <c r="G591" s="469" t="s">
        <v>415</v>
      </c>
      <c r="H591" s="470"/>
      <c r="I591" s="201">
        <v>915</v>
      </c>
      <c r="J591" s="202">
        <v>1003</v>
      </c>
      <c r="K591" s="203">
        <v>5052205</v>
      </c>
      <c r="L591" s="204">
        <v>5</v>
      </c>
      <c r="M591" s="205">
        <v>3493.54</v>
      </c>
    </row>
    <row r="592" spans="1:14" ht="30" customHeight="1">
      <c r="A592" s="200"/>
      <c r="B592" s="228"/>
      <c r="C592" s="229"/>
      <c r="D592" s="230"/>
      <c r="E592" s="465" t="s">
        <v>425</v>
      </c>
      <c r="F592" s="465"/>
      <c r="G592" s="465"/>
      <c r="H592" s="466"/>
      <c r="I592" s="201">
        <v>915</v>
      </c>
      <c r="J592" s="202">
        <v>1003</v>
      </c>
      <c r="K592" s="203">
        <v>5054800</v>
      </c>
      <c r="L592" s="204">
        <v>0</v>
      </c>
      <c r="M592" s="205">
        <f>598071.94125+15201.1696</f>
        <v>613273.11085</v>
      </c>
      <c r="N592" s="214"/>
    </row>
    <row r="593" spans="1:13" ht="45.75" customHeight="1">
      <c r="A593" s="200"/>
      <c r="B593" s="228"/>
      <c r="C593" s="229"/>
      <c r="D593" s="230"/>
      <c r="E593" s="230"/>
      <c r="F593" s="465" t="s">
        <v>426</v>
      </c>
      <c r="G593" s="465"/>
      <c r="H593" s="466"/>
      <c r="I593" s="201">
        <v>915</v>
      </c>
      <c r="J593" s="202">
        <v>1003</v>
      </c>
      <c r="K593" s="203">
        <v>5054801</v>
      </c>
      <c r="L593" s="204">
        <v>0</v>
      </c>
      <c r="M593" s="205">
        <f>M594</f>
        <v>222939.39152</v>
      </c>
    </row>
    <row r="594" spans="1:13" ht="17.25" customHeight="1">
      <c r="A594" s="200"/>
      <c r="B594" s="228"/>
      <c r="C594" s="229"/>
      <c r="D594" s="230"/>
      <c r="E594" s="230"/>
      <c r="F594" s="230"/>
      <c r="G594" s="469" t="s">
        <v>415</v>
      </c>
      <c r="H594" s="470"/>
      <c r="I594" s="201">
        <v>915</v>
      </c>
      <c r="J594" s="202">
        <v>1003</v>
      </c>
      <c r="K594" s="203">
        <v>5054801</v>
      </c>
      <c r="L594" s="204">
        <v>5</v>
      </c>
      <c r="M594" s="205">
        <f>207738.22192+15201.1696</f>
        <v>222939.39152</v>
      </c>
    </row>
    <row r="595" spans="1:13" ht="30" customHeight="1">
      <c r="A595" s="200"/>
      <c r="B595" s="228"/>
      <c r="C595" s="229"/>
      <c r="D595" s="230"/>
      <c r="E595" s="230"/>
      <c r="F595" s="465" t="s">
        <v>628</v>
      </c>
      <c r="G595" s="465"/>
      <c r="H595" s="466"/>
      <c r="I595" s="201">
        <v>915</v>
      </c>
      <c r="J595" s="202">
        <v>1003</v>
      </c>
      <c r="K595" s="203">
        <v>5054803</v>
      </c>
      <c r="L595" s="204">
        <v>0</v>
      </c>
      <c r="M595" s="205">
        <v>179466.07637</v>
      </c>
    </row>
    <row r="596" spans="1:13" ht="17.25" customHeight="1">
      <c r="A596" s="200"/>
      <c r="B596" s="228"/>
      <c r="C596" s="229"/>
      <c r="D596" s="230"/>
      <c r="E596" s="230"/>
      <c r="F596" s="230"/>
      <c r="G596" s="469" t="s">
        <v>415</v>
      </c>
      <c r="H596" s="470"/>
      <c r="I596" s="201">
        <v>915</v>
      </c>
      <c r="J596" s="202">
        <v>1003</v>
      </c>
      <c r="K596" s="203">
        <v>5054803</v>
      </c>
      <c r="L596" s="204">
        <v>5</v>
      </c>
      <c r="M596" s="205">
        <v>179466.07637</v>
      </c>
    </row>
    <row r="597" spans="1:13" ht="48" customHeight="1">
      <c r="A597" s="200"/>
      <c r="B597" s="228"/>
      <c r="C597" s="229"/>
      <c r="D597" s="230"/>
      <c r="E597" s="230"/>
      <c r="F597" s="465" t="s">
        <v>427</v>
      </c>
      <c r="G597" s="465"/>
      <c r="H597" s="466"/>
      <c r="I597" s="201">
        <v>915</v>
      </c>
      <c r="J597" s="202">
        <v>1003</v>
      </c>
      <c r="K597" s="203">
        <v>5054805</v>
      </c>
      <c r="L597" s="204">
        <v>0</v>
      </c>
      <c r="M597" s="205">
        <v>177116.54838</v>
      </c>
    </row>
    <row r="598" spans="1:13" ht="16.5" customHeight="1">
      <c r="A598" s="200"/>
      <c r="B598" s="228"/>
      <c r="C598" s="229"/>
      <c r="D598" s="230"/>
      <c r="E598" s="230"/>
      <c r="F598" s="230"/>
      <c r="G598" s="469" t="s">
        <v>415</v>
      </c>
      <c r="H598" s="470"/>
      <c r="I598" s="201">
        <v>915</v>
      </c>
      <c r="J598" s="202">
        <v>1003</v>
      </c>
      <c r="K598" s="203">
        <v>5054805</v>
      </c>
      <c r="L598" s="204">
        <v>5</v>
      </c>
      <c r="M598" s="205">
        <v>177116.54838</v>
      </c>
    </row>
    <row r="599" spans="1:13" ht="33" customHeight="1">
      <c r="A599" s="200"/>
      <c r="B599" s="228"/>
      <c r="C599" s="229"/>
      <c r="D599" s="230"/>
      <c r="E599" s="230"/>
      <c r="F599" s="465" t="s">
        <v>428</v>
      </c>
      <c r="G599" s="465"/>
      <c r="H599" s="466"/>
      <c r="I599" s="201">
        <v>915</v>
      </c>
      <c r="J599" s="202">
        <v>1003</v>
      </c>
      <c r="K599" s="203">
        <v>5054807</v>
      </c>
      <c r="L599" s="204">
        <v>0</v>
      </c>
      <c r="M599" s="205">
        <v>657</v>
      </c>
    </row>
    <row r="600" spans="1:13" ht="17.25" customHeight="1">
      <c r="A600" s="200"/>
      <c r="B600" s="228"/>
      <c r="C600" s="229"/>
      <c r="D600" s="230"/>
      <c r="E600" s="230"/>
      <c r="F600" s="230"/>
      <c r="G600" s="469" t="s">
        <v>415</v>
      </c>
      <c r="H600" s="470"/>
      <c r="I600" s="201">
        <v>915</v>
      </c>
      <c r="J600" s="202">
        <v>1003</v>
      </c>
      <c r="K600" s="203">
        <v>5054807</v>
      </c>
      <c r="L600" s="204">
        <v>5</v>
      </c>
      <c r="M600" s="205">
        <v>657</v>
      </c>
    </row>
    <row r="601" spans="1:13" ht="32.25" customHeight="1">
      <c r="A601" s="200"/>
      <c r="B601" s="228"/>
      <c r="C601" s="229"/>
      <c r="D601" s="230"/>
      <c r="E601" s="230"/>
      <c r="F601" s="465" t="s">
        <v>429</v>
      </c>
      <c r="G601" s="465"/>
      <c r="H601" s="466"/>
      <c r="I601" s="201">
        <v>915</v>
      </c>
      <c r="J601" s="202">
        <v>1003</v>
      </c>
      <c r="K601" s="203">
        <v>5054808</v>
      </c>
      <c r="L601" s="204">
        <v>0</v>
      </c>
      <c r="M601" s="205">
        <v>577.0669399999999</v>
      </c>
    </row>
    <row r="602" spans="1:13" ht="17.25" customHeight="1">
      <c r="A602" s="200"/>
      <c r="B602" s="228"/>
      <c r="C602" s="229"/>
      <c r="D602" s="230"/>
      <c r="E602" s="230"/>
      <c r="F602" s="230"/>
      <c r="G602" s="469" t="s">
        <v>415</v>
      </c>
      <c r="H602" s="470"/>
      <c r="I602" s="201">
        <v>915</v>
      </c>
      <c r="J602" s="202">
        <v>1003</v>
      </c>
      <c r="K602" s="203">
        <v>5054808</v>
      </c>
      <c r="L602" s="204">
        <v>5</v>
      </c>
      <c r="M602" s="205">
        <v>577.0669399999999</v>
      </c>
    </row>
    <row r="603" spans="1:13" ht="48.75" customHeight="1">
      <c r="A603" s="200"/>
      <c r="B603" s="228"/>
      <c r="C603" s="229"/>
      <c r="D603" s="230"/>
      <c r="E603" s="230"/>
      <c r="F603" s="465" t="s">
        <v>457</v>
      </c>
      <c r="G603" s="465"/>
      <c r="H603" s="466"/>
      <c r="I603" s="201">
        <v>915</v>
      </c>
      <c r="J603" s="202">
        <v>1003</v>
      </c>
      <c r="K603" s="203">
        <v>5054809</v>
      </c>
      <c r="L603" s="204">
        <v>0</v>
      </c>
      <c r="M603" s="205">
        <v>91.47700999999999</v>
      </c>
    </row>
    <row r="604" spans="1:13" ht="15" customHeight="1">
      <c r="A604" s="200"/>
      <c r="B604" s="228"/>
      <c r="C604" s="229"/>
      <c r="D604" s="230"/>
      <c r="E604" s="230"/>
      <c r="F604" s="230"/>
      <c r="G604" s="469" t="s">
        <v>415</v>
      </c>
      <c r="H604" s="470"/>
      <c r="I604" s="201">
        <v>915</v>
      </c>
      <c r="J604" s="202">
        <v>1003</v>
      </c>
      <c r="K604" s="203">
        <v>5054809</v>
      </c>
      <c r="L604" s="204">
        <v>5</v>
      </c>
      <c r="M604" s="205">
        <v>91.47700999999999</v>
      </c>
    </row>
    <row r="605" spans="1:13" ht="46.5" customHeight="1">
      <c r="A605" s="200"/>
      <c r="B605" s="228"/>
      <c r="C605" s="229"/>
      <c r="D605" s="230"/>
      <c r="E605" s="230"/>
      <c r="F605" s="465" t="s">
        <v>458</v>
      </c>
      <c r="G605" s="465"/>
      <c r="H605" s="466"/>
      <c r="I605" s="201">
        <v>915</v>
      </c>
      <c r="J605" s="202">
        <v>1003</v>
      </c>
      <c r="K605" s="203">
        <v>5054810</v>
      </c>
      <c r="L605" s="204">
        <v>0</v>
      </c>
      <c r="M605" s="205">
        <v>210.47723000000002</v>
      </c>
    </row>
    <row r="606" spans="1:13" ht="15.75" customHeight="1">
      <c r="A606" s="200"/>
      <c r="B606" s="228"/>
      <c r="C606" s="229"/>
      <c r="D606" s="230"/>
      <c r="E606" s="230"/>
      <c r="F606" s="230"/>
      <c r="G606" s="469" t="s">
        <v>415</v>
      </c>
      <c r="H606" s="470"/>
      <c r="I606" s="201">
        <v>915</v>
      </c>
      <c r="J606" s="202">
        <v>1003</v>
      </c>
      <c r="K606" s="203">
        <v>5054810</v>
      </c>
      <c r="L606" s="204">
        <v>5</v>
      </c>
      <c r="M606" s="205">
        <v>210.47723000000002</v>
      </c>
    </row>
    <row r="607" spans="1:13" ht="50.25" customHeight="1">
      <c r="A607" s="200"/>
      <c r="B607" s="228"/>
      <c r="C607" s="229"/>
      <c r="D607" s="230"/>
      <c r="E607" s="230"/>
      <c r="F607" s="465" t="s">
        <v>629</v>
      </c>
      <c r="G607" s="465"/>
      <c r="H607" s="466"/>
      <c r="I607" s="201">
        <v>915</v>
      </c>
      <c r="J607" s="202">
        <v>1003</v>
      </c>
      <c r="K607" s="203">
        <v>5054811</v>
      </c>
      <c r="L607" s="204">
        <v>0</v>
      </c>
      <c r="M607" s="205">
        <v>76.10717</v>
      </c>
    </row>
    <row r="608" spans="1:13" ht="16.5" customHeight="1">
      <c r="A608" s="200"/>
      <c r="B608" s="228"/>
      <c r="C608" s="229"/>
      <c r="D608" s="230"/>
      <c r="E608" s="230"/>
      <c r="F608" s="230"/>
      <c r="G608" s="469" t="s">
        <v>415</v>
      </c>
      <c r="H608" s="470"/>
      <c r="I608" s="201">
        <v>915</v>
      </c>
      <c r="J608" s="202">
        <v>1003</v>
      </c>
      <c r="K608" s="203">
        <v>5054811</v>
      </c>
      <c r="L608" s="204">
        <v>5</v>
      </c>
      <c r="M608" s="205">
        <v>76.10717</v>
      </c>
    </row>
    <row r="609" spans="1:13" ht="51" customHeight="1">
      <c r="A609" s="200"/>
      <c r="B609" s="228"/>
      <c r="C609" s="229"/>
      <c r="D609" s="230"/>
      <c r="E609" s="230"/>
      <c r="F609" s="465" t="s">
        <v>630</v>
      </c>
      <c r="G609" s="465"/>
      <c r="H609" s="466"/>
      <c r="I609" s="201">
        <v>915</v>
      </c>
      <c r="J609" s="202">
        <v>1003</v>
      </c>
      <c r="K609" s="203">
        <v>5054812</v>
      </c>
      <c r="L609" s="204">
        <v>0</v>
      </c>
      <c r="M609" s="205" t="s">
        <v>459</v>
      </c>
    </row>
    <row r="610" spans="1:13" ht="15.75" customHeight="1">
      <c r="A610" s="200"/>
      <c r="B610" s="228"/>
      <c r="C610" s="229"/>
      <c r="D610" s="230"/>
      <c r="E610" s="230"/>
      <c r="F610" s="230"/>
      <c r="G610" s="469" t="s">
        <v>415</v>
      </c>
      <c r="H610" s="470"/>
      <c r="I610" s="201">
        <v>915</v>
      </c>
      <c r="J610" s="202">
        <v>1003</v>
      </c>
      <c r="K610" s="203">
        <v>5054812</v>
      </c>
      <c r="L610" s="204">
        <v>5</v>
      </c>
      <c r="M610" s="205">
        <v>32138.96623</v>
      </c>
    </row>
    <row r="611" spans="1:13" ht="31.5" customHeight="1">
      <c r="A611" s="200"/>
      <c r="B611" s="228"/>
      <c r="C611" s="229"/>
      <c r="D611" s="230"/>
      <c r="E611" s="465" t="s">
        <v>430</v>
      </c>
      <c r="F611" s="465"/>
      <c r="G611" s="465"/>
      <c r="H611" s="466"/>
      <c r="I611" s="201">
        <v>915</v>
      </c>
      <c r="J611" s="202">
        <v>1003</v>
      </c>
      <c r="K611" s="203">
        <v>5058600</v>
      </c>
      <c r="L611" s="204">
        <v>0</v>
      </c>
      <c r="M611" s="205">
        <v>1981.73009</v>
      </c>
    </row>
    <row r="612" spans="1:13" ht="38.25" customHeight="1">
      <c r="A612" s="200"/>
      <c r="B612" s="228"/>
      <c r="C612" s="229"/>
      <c r="D612" s="230"/>
      <c r="E612" s="230"/>
      <c r="F612" s="465" t="s">
        <v>430</v>
      </c>
      <c r="G612" s="465"/>
      <c r="H612" s="466"/>
      <c r="I612" s="201">
        <v>915</v>
      </c>
      <c r="J612" s="202">
        <v>1003</v>
      </c>
      <c r="K612" s="203">
        <v>5058601</v>
      </c>
      <c r="L612" s="204">
        <v>0</v>
      </c>
      <c r="M612" s="205">
        <v>1981.73009</v>
      </c>
    </row>
    <row r="613" spans="1:13" ht="14.25" customHeight="1">
      <c r="A613" s="200"/>
      <c r="B613" s="228"/>
      <c r="C613" s="229"/>
      <c r="D613" s="230"/>
      <c r="E613" s="230"/>
      <c r="F613" s="230"/>
      <c r="G613" s="469" t="s">
        <v>415</v>
      </c>
      <c r="H613" s="470"/>
      <c r="I613" s="201">
        <v>915</v>
      </c>
      <c r="J613" s="202">
        <v>1003</v>
      </c>
      <c r="K613" s="203">
        <v>5058601</v>
      </c>
      <c r="L613" s="204">
        <v>5</v>
      </c>
      <c r="M613" s="205">
        <v>1981.73009</v>
      </c>
    </row>
    <row r="614" spans="1:13" ht="14.25" customHeight="1">
      <c r="A614" s="200"/>
      <c r="B614" s="228"/>
      <c r="C614" s="473" t="s">
        <v>249</v>
      </c>
      <c r="D614" s="473"/>
      <c r="E614" s="473"/>
      <c r="F614" s="473"/>
      <c r="G614" s="473"/>
      <c r="H614" s="474"/>
      <c r="I614" s="201">
        <v>915</v>
      </c>
      <c r="J614" s="202">
        <v>1004</v>
      </c>
      <c r="K614" s="203">
        <v>0</v>
      </c>
      <c r="L614" s="204">
        <v>0</v>
      </c>
      <c r="M614" s="205">
        <v>51481.289959999995</v>
      </c>
    </row>
    <row r="615" spans="1:13" ht="14.25" customHeight="1">
      <c r="A615" s="200"/>
      <c r="B615" s="228"/>
      <c r="C615" s="229"/>
      <c r="D615" s="465" t="s">
        <v>358</v>
      </c>
      <c r="E615" s="465"/>
      <c r="F615" s="465"/>
      <c r="G615" s="465"/>
      <c r="H615" s="466"/>
      <c r="I615" s="201">
        <v>915</v>
      </c>
      <c r="J615" s="202">
        <v>1004</v>
      </c>
      <c r="K615" s="203">
        <v>5200000</v>
      </c>
      <c r="L615" s="204">
        <v>0</v>
      </c>
      <c r="M615" s="205">
        <v>51481.289959999995</v>
      </c>
    </row>
    <row r="616" spans="1:13" ht="63.75" customHeight="1">
      <c r="A616" s="200"/>
      <c r="B616" s="228"/>
      <c r="C616" s="229"/>
      <c r="D616" s="230"/>
      <c r="E616" s="465" t="s">
        <v>434</v>
      </c>
      <c r="F616" s="465"/>
      <c r="G616" s="465"/>
      <c r="H616" s="466"/>
      <c r="I616" s="201">
        <v>915</v>
      </c>
      <c r="J616" s="202">
        <v>1004</v>
      </c>
      <c r="K616" s="203">
        <v>5201000</v>
      </c>
      <c r="L616" s="204">
        <v>0</v>
      </c>
      <c r="M616" s="205">
        <v>16088.987529999999</v>
      </c>
    </row>
    <row r="617" spans="1:13" ht="50.25" customHeight="1">
      <c r="A617" s="200"/>
      <c r="B617" s="228"/>
      <c r="C617" s="229"/>
      <c r="D617" s="230"/>
      <c r="E617" s="230"/>
      <c r="F617" s="465" t="s">
        <v>435</v>
      </c>
      <c r="G617" s="465"/>
      <c r="H617" s="466"/>
      <c r="I617" s="201">
        <v>915</v>
      </c>
      <c r="J617" s="202">
        <v>1004</v>
      </c>
      <c r="K617" s="203">
        <v>5201004</v>
      </c>
      <c r="L617" s="204">
        <v>0</v>
      </c>
      <c r="M617" s="205">
        <v>0</v>
      </c>
    </row>
    <row r="618" spans="1:13" ht="16.5" customHeight="1">
      <c r="A618" s="200"/>
      <c r="B618" s="228"/>
      <c r="C618" s="229"/>
      <c r="D618" s="230"/>
      <c r="E618" s="230"/>
      <c r="F618" s="230"/>
      <c r="G618" s="469" t="s">
        <v>415</v>
      </c>
      <c r="H618" s="470"/>
      <c r="I618" s="201">
        <v>915</v>
      </c>
      <c r="J618" s="202">
        <v>1004</v>
      </c>
      <c r="K618" s="203">
        <v>5201004</v>
      </c>
      <c r="L618" s="204">
        <v>5</v>
      </c>
      <c r="M618" s="205">
        <v>0</v>
      </c>
    </row>
    <row r="619" spans="1:13" ht="63.75" customHeight="1">
      <c r="A619" s="200"/>
      <c r="B619" s="228"/>
      <c r="C619" s="229"/>
      <c r="D619" s="230"/>
      <c r="E619" s="230"/>
      <c r="F619" s="465" t="s">
        <v>436</v>
      </c>
      <c r="G619" s="465"/>
      <c r="H619" s="466"/>
      <c r="I619" s="201">
        <v>915</v>
      </c>
      <c r="J619" s="202">
        <v>1004</v>
      </c>
      <c r="K619" s="203">
        <v>5201005</v>
      </c>
      <c r="L619" s="204">
        <v>0</v>
      </c>
      <c r="M619" s="205">
        <v>94.24092999999999</v>
      </c>
    </row>
    <row r="620" spans="1:13" ht="17.25" customHeight="1">
      <c r="A620" s="200"/>
      <c r="B620" s="228"/>
      <c r="C620" s="229"/>
      <c r="D620" s="230"/>
      <c r="E620" s="230"/>
      <c r="F620" s="230"/>
      <c r="G620" s="469" t="s">
        <v>415</v>
      </c>
      <c r="H620" s="470"/>
      <c r="I620" s="201">
        <v>915</v>
      </c>
      <c r="J620" s="202">
        <v>1004</v>
      </c>
      <c r="K620" s="203">
        <v>5201005</v>
      </c>
      <c r="L620" s="204">
        <v>5</v>
      </c>
      <c r="M620" s="205">
        <v>94.24092999999999</v>
      </c>
    </row>
    <row r="621" spans="1:13" ht="49.5" customHeight="1">
      <c r="A621" s="200"/>
      <c r="B621" s="228"/>
      <c r="C621" s="229"/>
      <c r="D621" s="230"/>
      <c r="E621" s="230"/>
      <c r="F621" s="465" t="s">
        <v>437</v>
      </c>
      <c r="G621" s="465"/>
      <c r="H621" s="466"/>
      <c r="I621" s="201">
        <v>915</v>
      </c>
      <c r="J621" s="202">
        <v>1004</v>
      </c>
      <c r="K621" s="203">
        <v>5201006</v>
      </c>
      <c r="L621" s="204">
        <v>0</v>
      </c>
      <c r="M621" s="205">
        <v>6198.01747</v>
      </c>
    </row>
    <row r="622" spans="1:13" ht="17.25" customHeight="1">
      <c r="A622" s="200"/>
      <c r="B622" s="228"/>
      <c r="C622" s="229"/>
      <c r="D622" s="230"/>
      <c r="E622" s="230"/>
      <c r="F622" s="230"/>
      <c r="G622" s="469" t="s">
        <v>415</v>
      </c>
      <c r="H622" s="470"/>
      <c r="I622" s="201">
        <v>915</v>
      </c>
      <c r="J622" s="202">
        <v>1004</v>
      </c>
      <c r="K622" s="203">
        <v>5201006</v>
      </c>
      <c r="L622" s="204">
        <v>5</v>
      </c>
      <c r="M622" s="205">
        <v>6198.01747</v>
      </c>
    </row>
    <row r="623" spans="1:13" ht="46.5" customHeight="1">
      <c r="A623" s="200"/>
      <c r="B623" s="228"/>
      <c r="C623" s="229"/>
      <c r="D623" s="230"/>
      <c r="E623" s="230"/>
      <c r="F623" s="465" t="s">
        <v>460</v>
      </c>
      <c r="G623" s="465"/>
      <c r="H623" s="466"/>
      <c r="I623" s="201">
        <v>915</v>
      </c>
      <c r="J623" s="202">
        <v>1004</v>
      </c>
      <c r="K623" s="203">
        <v>5201008</v>
      </c>
      <c r="L623" s="204">
        <v>0</v>
      </c>
      <c r="M623" s="205">
        <v>5406.58913</v>
      </c>
    </row>
    <row r="624" spans="1:13" ht="17.25" customHeight="1">
      <c r="A624" s="200"/>
      <c r="B624" s="228"/>
      <c r="C624" s="229"/>
      <c r="D624" s="230"/>
      <c r="E624" s="230"/>
      <c r="F624" s="230"/>
      <c r="G624" s="469" t="s">
        <v>415</v>
      </c>
      <c r="H624" s="470"/>
      <c r="I624" s="201">
        <v>915</v>
      </c>
      <c r="J624" s="202">
        <v>1004</v>
      </c>
      <c r="K624" s="203">
        <v>5201008</v>
      </c>
      <c r="L624" s="204">
        <v>5</v>
      </c>
      <c r="M624" s="205">
        <v>5406.58913</v>
      </c>
    </row>
    <row r="625" spans="1:13" ht="65.25" customHeight="1">
      <c r="A625" s="200"/>
      <c r="B625" s="228"/>
      <c r="C625" s="229"/>
      <c r="D625" s="230"/>
      <c r="E625" s="230"/>
      <c r="F625" s="465" t="s">
        <v>461</v>
      </c>
      <c r="G625" s="465"/>
      <c r="H625" s="466"/>
      <c r="I625" s="201">
        <v>915</v>
      </c>
      <c r="J625" s="202">
        <v>1004</v>
      </c>
      <c r="K625" s="203">
        <v>5201009</v>
      </c>
      <c r="L625" s="204">
        <v>0</v>
      </c>
      <c r="M625" s="205">
        <v>110.34</v>
      </c>
    </row>
    <row r="626" spans="1:13" ht="18" customHeight="1">
      <c r="A626" s="200"/>
      <c r="B626" s="228"/>
      <c r="C626" s="229"/>
      <c r="D626" s="230"/>
      <c r="E626" s="230"/>
      <c r="F626" s="230"/>
      <c r="G626" s="469" t="s">
        <v>415</v>
      </c>
      <c r="H626" s="470"/>
      <c r="I626" s="201">
        <v>915</v>
      </c>
      <c r="J626" s="202">
        <v>1004</v>
      </c>
      <c r="K626" s="203">
        <v>5201009</v>
      </c>
      <c r="L626" s="204">
        <v>5</v>
      </c>
      <c r="M626" s="205">
        <v>110.34</v>
      </c>
    </row>
    <row r="627" spans="1:13" ht="65.25" customHeight="1">
      <c r="A627" s="200"/>
      <c r="B627" s="228"/>
      <c r="C627" s="229"/>
      <c r="D627" s="230"/>
      <c r="E627" s="230"/>
      <c r="F627" s="465" t="s">
        <v>462</v>
      </c>
      <c r="G627" s="465"/>
      <c r="H627" s="466"/>
      <c r="I627" s="201">
        <v>915</v>
      </c>
      <c r="J627" s="202">
        <v>1004</v>
      </c>
      <c r="K627" s="203">
        <v>5201010</v>
      </c>
      <c r="L627" s="204">
        <v>0</v>
      </c>
      <c r="M627" s="205">
        <v>4279.8</v>
      </c>
    </row>
    <row r="628" spans="1:13" ht="15.75" customHeight="1">
      <c r="A628" s="200"/>
      <c r="B628" s="228"/>
      <c r="C628" s="229"/>
      <c r="D628" s="230"/>
      <c r="E628" s="230"/>
      <c r="F628" s="230"/>
      <c r="G628" s="469" t="s">
        <v>415</v>
      </c>
      <c r="H628" s="470"/>
      <c r="I628" s="201">
        <v>915</v>
      </c>
      <c r="J628" s="202">
        <v>1004</v>
      </c>
      <c r="K628" s="203">
        <v>5201010</v>
      </c>
      <c r="L628" s="204">
        <v>5</v>
      </c>
      <c r="M628" s="205">
        <v>4279.8</v>
      </c>
    </row>
    <row r="629" spans="1:13" ht="30" customHeight="1">
      <c r="A629" s="200"/>
      <c r="B629" s="228"/>
      <c r="C629" s="229"/>
      <c r="D629" s="230"/>
      <c r="E629" s="465" t="s">
        <v>438</v>
      </c>
      <c r="F629" s="465"/>
      <c r="G629" s="465"/>
      <c r="H629" s="466"/>
      <c r="I629" s="201">
        <v>915</v>
      </c>
      <c r="J629" s="202">
        <v>1004</v>
      </c>
      <c r="K629" s="203">
        <v>5201300</v>
      </c>
      <c r="L629" s="204">
        <v>0</v>
      </c>
      <c r="M629" s="205">
        <v>35392.302429999996</v>
      </c>
    </row>
    <row r="630" spans="1:13" ht="32.25" customHeight="1">
      <c r="A630" s="200"/>
      <c r="B630" s="228"/>
      <c r="C630" s="229"/>
      <c r="D630" s="230"/>
      <c r="E630" s="230"/>
      <c r="F630" s="465" t="s">
        <v>439</v>
      </c>
      <c r="G630" s="465"/>
      <c r="H630" s="466"/>
      <c r="I630" s="201">
        <v>915</v>
      </c>
      <c r="J630" s="202">
        <v>1004</v>
      </c>
      <c r="K630" s="203">
        <v>5201312</v>
      </c>
      <c r="L630" s="204">
        <v>0</v>
      </c>
      <c r="M630" s="205">
        <v>3568.42039</v>
      </c>
    </row>
    <row r="631" spans="1:13" ht="15.75" customHeight="1">
      <c r="A631" s="200"/>
      <c r="B631" s="228"/>
      <c r="C631" s="229"/>
      <c r="D631" s="230"/>
      <c r="E631" s="230"/>
      <c r="F631" s="230"/>
      <c r="G631" s="469" t="s">
        <v>264</v>
      </c>
      <c r="H631" s="470"/>
      <c r="I631" s="201">
        <v>915</v>
      </c>
      <c r="J631" s="202">
        <v>1004</v>
      </c>
      <c r="K631" s="203">
        <v>5201312</v>
      </c>
      <c r="L631" s="204">
        <v>500</v>
      </c>
      <c r="M631" s="205">
        <v>3568.42039</v>
      </c>
    </row>
    <row r="632" spans="1:13" ht="33" customHeight="1">
      <c r="A632" s="200"/>
      <c r="B632" s="228"/>
      <c r="C632" s="229"/>
      <c r="D632" s="230"/>
      <c r="E632" s="230"/>
      <c r="F632" s="465" t="s">
        <v>440</v>
      </c>
      <c r="G632" s="465"/>
      <c r="H632" s="466"/>
      <c r="I632" s="201">
        <v>915</v>
      </c>
      <c r="J632" s="202">
        <v>1004</v>
      </c>
      <c r="K632" s="203">
        <v>5201321</v>
      </c>
      <c r="L632" s="204">
        <v>0</v>
      </c>
      <c r="M632" s="205">
        <v>24969.510850000002</v>
      </c>
    </row>
    <row r="633" spans="1:13" ht="15.75" customHeight="1">
      <c r="A633" s="200"/>
      <c r="B633" s="228"/>
      <c r="C633" s="229"/>
      <c r="D633" s="230"/>
      <c r="E633" s="230"/>
      <c r="F633" s="230"/>
      <c r="G633" s="469" t="s">
        <v>415</v>
      </c>
      <c r="H633" s="470"/>
      <c r="I633" s="201">
        <v>915</v>
      </c>
      <c r="J633" s="202">
        <v>1004</v>
      </c>
      <c r="K633" s="203">
        <v>5201321</v>
      </c>
      <c r="L633" s="204">
        <v>5</v>
      </c>
      <c r="M633" s="205">
        <v>24969.510850000002</v>
      </c>
    </row>
    <row r="634" spans="1:13" ht="32.25" customHeight="1">
      <c r="A634" s="200"/>
      <c r="B634" s="228"/>
      <c r="C634" s="229"/>
      <c r="D634" s="230"/>
      <c r="E634" s="230"/>
      <c r="F634" s="465" t="s">
        <v>441</v>
      </c>
      <c r="G634" s="465"/>
      <c r="H634" s="466"/>
      <c r="I634" s="201">
        <v>915</v>
      </c>
      <c r="J634" s="202">
        <v>1004</v>
      </c>
      <c r="K634" s="203">
        <v>5201322</v>
      </c>
      <c r="L634" s="204">
        <v>0</v>
      </c>
      <c r="M634" s="205">
        <v>6854.371190000001</v>
      </c>
    </row>
    <row r="635" spans="1:13" ht="17.25" customHeight="1">
      <c r="A635" s="200"/>
      <c r="B635" s="228"/>
      <c r="C635" s="229"/>
      <c r="D635" s="230"/>
      <c r="E635" s="230"/>
      <c r="F635" s="230"/>
      <c r="G635" s="469" t="s">
        <v>415</v>
      </c>
      <c r="H635" s="470"/>
      <c r="I635" s="201">
        <v>915</v>
      </c>
      <c r="J635" s="202">
        <v>1004</v>
      </c>
      <c r="K635" s="203">
        <v>5201322</v>
      </c>
      <c r="L635" s="204">
        <v>5</v>
      </c>
      <c r="M635" s="205">
        <v>6854.371190000001</v>
      </c>
    </row>
    <row r="636" spans="1:13" ht="18" customHeight="1">
      <c r="A636" s="200"/>
      <c r="B636" s="228"/>
      <c r="C636" s="473" t="s">
        <v>250</v>
      </c>
      <c r="D636" s="473"/>
      <c r="E636" s="473"/>
      <c r="F636" s="473"/>
      <c r="G636" s="473"/>
      <c r="H636" s="474"/>
      <c r="I636" s="201">
        <v>915</v>
      </c>
      <c r="J636" s="202">
        <v>1006</v>
      </c>
      <c r="K636" s="203">
        <v>0</v>
      </c>
      <c r="L636" s="204">
        <v>0</v>
      </c>
      <c r="M636" s="205">
        <v>34578.24854</v>
      </c>
    </row>
    <row r="637" spans="1:13" ht="19.5" customHeight="1">
      <c r="A637" s="200"/>
      <c r="B637" s="228"/>
      <c r="C637" s="229"/>
      <c r="D637" s="465" t="s">
        <v>266</v>
      </c>
      <c r="E637" s="465"/>
      <c r="F637" s="465"/>
      <c r="G637" s="465"/>
      <c r="H637" s="466"/>
      <c r="I637" s="201">
        <v>915</v>
      </c>
      <c r="J637" s="202">
        <v>1006</v>
      </c>
      <c r="K637" s="203">
        <v>20000</v>
      </c>
      <c r="L637" s="204">
        <v>0</v>
      </c>
      <c r="M637" s="205">
        <v>19675.932259999998</v>
      </c>
    </row>
    <row r="638" spans="1:13" ht="16.5" customHeight="1">
      <c r="A638" s="200"/>
      <c r="B638" s="228"/>
      <c r="C638" s="229"/>
      <c r="D638" s="230"/>
      <c r="E638" s="465" t="s">
        <v>267</v>
      </c>
      <c r="F638" s="465"/>
      <c r="G638" s="465"/>
      <c r="H638" s="466"/>
      <c r="I638" s="201">
        <v>915</v>
      </c>
      <c r="J638" s="202">
        <v>1006</v>
      </c>
      <c r="K638" s="203">
        <v>20400</v>
      </c>
      <c r="L638" s="204">
        <v>0</v>
      </c>
      <c r="M638" s="205">
        <v>19675.932259999998</v>
      </c>
    </row>
    <row r="639" spans="1:13" ht="30.75" customHeight="1">
      <c r="A639" s="200"/>
      <c r="B639" s="228"/>
      <c r="C639" s="229"/>
      <c r="D639" s="230"/>
      <c r="E639" s="230"/>
      <c r="F639" s="465" t="s">
        <v>456</v>
      </c>
      <c r="G639" s="465"/>
      <c r="H639" s="466"/>
      <c r="I639" s="201">
        <v>915</v>
      </c>
      <c r="J639" s="202">
        <v>1006</v>
      </c>
      <c r="K639" s="203">
        <v>20411</v>
      </c>
      <c r="L639" s="204">
        <v>0</v>
      </c>
      <c r="M639" s="205">
        <v>186.67744000000005</v>
      </c>
    </row>
    <row r="640" spans="1:13" ht="19.5" customHeight="1">
      <c r="A640" s="200"/>
      <c r="B640" s="228"/>
      <c r="C640" s="229"/>
      <c r="D640" s="230"/>
      <c r="E640" s="230"/>
      <c r="F640" s="230"/>
      <c r="G640" s="469" t="s">
        <v>264</v>
      </c>
      <c r="H640" s="470"/>
      <c r="I640" s="201">
        <v>915</v>
      </c>
      <c r="J640" s="202">
        <v>1006</v>
      </c>
      <c r="K640" s="203">
        <v>20411</v>
      </c>
      <c r="L640" s="204">
        <v>500</v>
      </c>
      <c r="M640" s="205">
        <v>186.67744000000005</v>
      </c>
    </row>
    <row r="641" spans="1:13" ht="35.25" customHeight="1">
      <c r="A641" s="200"/>
      <c r="B641" s="228"/>
      <c r="C641" s="229"/>
      <c r="D641" s="230"/>
      <c r="E641" s="230"/>
      <c r="F641" s="465" t="s">
        <v>337</v>
      </c>
      <c r="G641" s="465"/>
      <c r="H641" s="466"/>
      <c r="I641" s="201">
        <v>915</v>
      </c>
      <c r="J641" s="202">
        <v>1006</v>
      </c>
      <c r="K641" s="203">
        <v>20412</v>
      </c>
      <c r="L641" s="204">
        <v>0</v>
      </c>
      <c r="M641" s="205">
        <v>13491.396</v>
      </c>
    </row>
    <row r="642" spans="1:13" ht="16.5" customHeight="1">
      <c r="A642" s="200"/>
      <c r="B642" s="228"/>
      <c r="C642" s="229"/>
      <c r="D642" s="230"/>
      <c r="E642" s="230"/>
      <c r="F642" s="230"/>
      <c r="G642" s="469" t="s">
        <v>264</v>
      </c>
      <c r="H642" s="470"/>
      <c r="I642" s="201">
        <v>915</v>
      </c>
      <c r="J642" s="202">
        <v>1006</v>
      </c>
      <c r="K642" s="203">
        <v>20412</v>
      </c>
      <c r="L642" s="204">
        <v>500</v>
      </c>
      <c r="M642" s="205">
        <v>13491.396</v>
      </c>
    </row>
    <row r="643" spans="1:13" ht="48.75" customHeight="1">
      <c r="A643" s="200"/>
      <c r="B643" s="228"/>
      <c r="C643" s="229"/>
      <c r="D643" s="230"/>
      <c r="E643" s="230"/>
      <c r="F643" s="465" t="s">
        <v>463</v>
      </c>
      <c r="G643" s="465"/>
      <c r="H643" s="466"/>
      <c r="I643" s="201">
        <v>915</v>
      </c>
      <c r="J643" s="202">
        <v>1006</v>
      </c>
      <c r="K643" s="203">
        <v>20413</v>
      </c>
      <c r="L643" s="204">
        <v>0</v>
      </c>
      <c r="M643" s="205">
        <v>633.51206</v>
      </c>
    </row>
    <row r="644" spans="1:13" ht="18" customHeight="1">
      <c r="A644" s="200"/>
      <c r="B644" s="228"/>
      <c r="C644" s="229"/>
      <c r="D644" s="230"/>
      <c r="E644" s="230"/>
      <c r="F644" s="230"/>
      <c r="G644" s="469" t="s">
        <v>264</v>
      </c>
      <c r="H644" s="470"/>
      <c r="I644" s="201">
        <v>915</v>
      </c>
      <c r="J644" s="202">
        <v>1006</v>
      </c>
      <c r="K644" s="203">
        <v>20413</v>
      </c>
      <c r="L644" s="204">
        <v>500</v>
      </c>
      <c r="M644" s="205">
        <v>633.51206</v>
      </c>
    </row>
    <row r="645" spans="1:13" ht="30" customHeight="1">
      <c r="A645" s="200"/>
      <c r="B645" s="228"/>
      <c r="C645" s="229"/>
      <c r="D645" s="230"/>
      <c r="E645" s="230"/>
      <c r="F645" s="465" t="s">
        <v>464</v>
      </c>
      <c r="G645" s="465"/>
      <c r="H645" s="466"/>
      <c r="I645" s="201">
        <v>915</v>
      </c>
      <c r="J645" s="202">
        <v>1006</v>
      </c>
      <c r="K645" s="203">
        <v>20422</v>
      </c>
      <c r="L645" s="204">
        <v>0</v>
      </c>
      <c r="M645" s="205">
        <v>1472.59629</v>
      </c>
    </row>
    <row r="646" spans="1:13" ht="19.5" customHeight="1">
      <c r="A646" s="200"/>
      <c r="B646" s="228"/>
      <c r="C646" s="229"/>
      <c r="D646" s="230"/>
      <c r="E646" s="230"/>
      <c r="F646" s="230"/>
      <c r="G646" s="469" t="s">
        <v>264</v>
      </c>
      <c r="H646" s="470"/>
      <c r="I646" s="201">
        <v>915</v>
      </c>
      <c r="J646" s="202">
        <v>1006</v>
      </c>
      <c r="K646" s="203">
        <v>20422</v>
      </c>
      <c r="L646" s="204">
        <v>500</v>
      </c>
      <c r="M646" s="205">
        <v>1472.59629</v>
      </c>
    </row>
    <row r="647" spans="1:13" ht="44.25" customHeight="1">
      <c r="A647" s="200"/>
      <c r="B647" s="228"/>
      <c r="C647" s="229"/>
      <c r="D647" s="230"/>
      <c r="E647" s="230"/>
      <c r="F647" s="465" t="s">
        <v>465</v>
      </c>
      <c r="G647" s="465"/>
      <c r="H647" s="466"/>
      <c r="I647" s="201">
        <v>915</v>
      </c>
      <c r="J647" s="202">
        <v>1006</v>
      </c>
      <c r="K647" s="203">
        <v>20423</v>
      </c>
      <c r="L647" s="204">
        <v>0</v>
      </c>
      <c r="M647" s="205">
        <v>3560.13782</v>
      </c>
    </row>
    <row r="648" spans="1:13" ht="19.5" customHeight="1">
      <c r="A648" s="200"/>
      <c r="B648" s="228"/>
      <c r="C648" s="229"/>
      <c r="D648" s="230"/>
      <c r="E648" s="230"/>
      <c r="F648" s="230"/>
      <c r="G648" s="469" t="s">
        <v>264</v>
      </c>
      <c r="H648" s="470"/>
      <c r="I648" s="201">
        <v>915</v>
      </c>
      <c r="J648" s="202">
        <v>1006</v>
      </c>
      <c r="K648" s="203">
        <v>20423</v>
      </c>
      <c r="L648" s="204">
        <v>500</v>
      </c>
      <c r="M648" s="205">
        <v>3560.13782</v>
      </c>
    </row>
    <row r="649" spans="1:13" ht="45" customHeight="1">
      <c r="A649" s="200"/>
      <c r="B649" s="228"/>
      <c r="C649" s="229"/>
      <c r="D649" s="230"/>
      <c r="E649" s="230"/>
      <c r="F649" s="465" t="s">
        <v>466</v>
      </c>
      <c r="G649" s="465"/>
      <c r="H649" s="466"/>
      <c r="I649" s="201">
        <v>915</v>
      </c>
      <c r="J649" s="202">
        <v>1006</v>
      </c>
      <c r="K649" s="203">
        <v>20426</v>
      </c>
      <c r="L649" s="204">
        <v>0</v>
      </c>
      <c r="M649" s="205">
        <v>38.689130000000006</v>
      </c>
    </row>
    <row r="650" spans="1:13" ht="18.75" customHeight="1">
      <c r="A650" s="200"/>
      <c r="B650" s="228"/>
      <c r="C650" s="229"/>
      <c r="D650" s="230"/>
      <c r="E650" s="230"/>
      <c r="F650" s="230"/>
      <c r="G650" s="469" t="s">
        <v>264</v>
      </c>
      <c r="H650" s="470"/>
      <c r="I650" s="201">
        <v>915</v>
      </c>
      <c r="J650" s="202">
        <v>1006</v>
      </c>
      <c r="K650" s="203">
        <v>20426</v>
      </c>
      <c r="L650" s="204">
        <v>500</v>
      </c>
      <c r="M650" s="205">
        <v>38.689130000000006</v>
      </c>
    </row>
    <row r="651" spans="1:13" ht="60.75" customHeight="1">
      <c r="A651" s="200"/>
      <c r="B651" s="228"/>
      <c r="C651" s="229"/>
      <c r="D651" s="230"/>
      <c r="E651" s="230"/>
      <c r="F651" s="465" t="s">
        <v>467</v>
      </c>
      <c r="G651" s="465"/>
      <c r="H651" s="466"/>
      <c r="I651" s="201">
        <v>915</v>
      </c>
      <c r="J651" s="202">
        <v>1006</v>
      </c>
      <c r="K651" s="203">
        <v>20427</v>
      </c>
      <c r="L651" s="204">
        <v>0</v>
      </c>
      <c r="M651" s="205">
        <v>200.57984</v>
      </c>
    </row>
    <row r="652" spans="1:13" ht="21" customHeight="1">
      <c r="A652" s="200"/>
      <c r="B652" s="228"/>
      <c r="C652" s="229"/>
      <c r="D652" s="230"/>
      <c r="E652" s="230"/>
      <c r="F652" s="230"/>
      <c r="G652" s="469" t="s">
        <v>264</v>
      </c>
      <c r="H652" s="470"/>
      <c r="I652" s="201">
        <v>915</v>
      </c>
      <c r="J652" s="202">
        <v>1006</v>
      </c>
      <c r="K652" s="203">
        <v>20427</v>
      </c>
      <c r="L652" s="204">
        <v>500</v>
      </c>
      <c r="M652" s="205">
        <v>200.57984</v>
      </c>
    </row>
    <row r="653" spans="1:13" ht="61.5" customHeight="1">
      <c r="A653" s="200"/>
      <c r="B653" s="228"/>
      <c r="C653" s="229"/>
      <c r="D653" s="230"/>
      <c r="E653" s="230"/>
      <c r="F653" s="465" t="s">
        <v>468</v>
      </c>
      <c r="G653" s="465"/>
      <c r="H653" s="466"/>
      <c r="I653" s="201">
        <v>915</v>
      </c>
      <c r="J653" s="202">
        <v>1006</v>
      </c>
      <c r="K653" s="203">
        <v>20428</v>
      </c>
      <c r="L653" s="204">
        <v>0</v>
      </c>
      <c r="M653" s="205">
        <v>92.34367999999999</v>
      </c>
    </row>
    <row r="654" spans="1:13" ht="18" customHeight="1">
      <c r="A654" s="200"/>
      <c r="B654" s="228"/>
      <c r="C654" s="229"/>
      <c r="D654" s="230"/>
      <c r="E654" s="230"/>
      <c r="F654" s="230"/>
      <c r="G654" s="469" t="s">
        <v>264</v>
      </c>
      <c r="H654" s="470"/>
      <c r="I654" s="201">
        <v>915</v>
      </c>
      <c r="J654" s="202">
        <v>1006</v>
      </c>
      <c r="K654" s="203">
        <v>20428</v>
      </c>
      <c r="L654" s="204">
        <v>500</v>
      </c>
      <c r="M654" s="205">
        <v>92.34367999999999</v>
      </c>
    </row>
    <row r="655" spans="1:13" ht="30" customHeight="1">
      <c r="A655" s="200"/>
      <c r="B655" s="228"/>
      <c r="C655" s="229"/>
      <c r="D655" s="465" t="s">
        <v>333</v>
      </c>
      <c r="E655" s="465"/>
      <c r="F655" s="465"/>
      <c r="G655" s="465"/>
      <c r="H655" s="466"/>
      <c r="I655" s="201">
        <v>915</v>
      </c>
      <c r="J655" s="202">
        <v>1006</v>
      </c>
      <c r="K655" s="203">
        <v>5140000</v>
      </c>
      <c r="L655" s="204">
        <v>0</v>
      </c>
      <c r="M655" s="205">
        <v>13771.815539999996</v>
      </c>
    </row>
    <row r="656" spans="1:13" ht="16.5" customHeight="1">
      <c r="A656" s="200"/>
      <c r="B656" s="228"/>
      <c r="C656" s="229"/>
      <c r="D656" s="230"/>
      <c r="E656" s="465" t="s">
        <v>334</v>
      </c>
      <c r="F656" s="465"/>
      <c r="G656" s="465"/>
      <c r="H656" s="466"/>
      <c r="I656" s="201">
        <v>915</v>
      </c>
      <c r="J656" s="202">
        <v>1006</v>
      </c>
      <c r="K656" s="203">
        <v>5140100</v>
      </c>
      <c r="L656" s="204">
        <v>0</v>
      </c>
      <c r="M656" s="205">
        <v>13771.815539999996</v>
      </c>
    </row>
    <row r="657" spans="1:13" ht="16.5" customHeight="1">
      <c r="A657" s="200"/>
      <c r="B657" s="228"/>
      <c r="C657" s="229"/>
      <c r="D657" s="230"/>
      <c r="E657" s="230"/>
      <c r="F657" s="465" t="s">
        <v>442</v>
      </c>
      <c r="G657" s="465"/>
      <c r="H657" s="466"/>
      <c r="I657" s="201">
        <v>915</v>
      </c>
      <c r="J657" s="202">
        <v>1006</v>
      </c>
      <c r="K657" s="203">
        <v>5140103</v>
      </c>
      <c r="L657" s="204">
        <v>0</v>
      </c>
      <c r="M657" s="205">
        <v>8766.236389999996</v>
      </c>
    </row>
    <row r="658" spans="1:13" ht="17.25" customHeight="1">
      <c r="A658" s="200"/>
      <c r="B658" s="228"/>
      <c r="C658" s="229"/>
      <c r="D658" s="230"/>
      <c r="E658" s="230"/>
      <c r="F658" s="230"/>
      <c r="G658" s="469" t="s">
        <v>264</v>
      </c>
      <c r="H658" s="470"/>
      <c r="I658" s="201">
        <v>915</v>
      </c>
      <c r="J658" s="202">
        <v>1006</v>
      </c>
      <c r="K658" s="203">
        <v>5140103</v>
      </c>
      <c r="L658" s="204">
        <v>500</v>
      </c>
      <c r="M658" s="205">
        <v>8766.236389999996</v>
      </c>
    </row>
    <row r="659" spans="1:13" ht="48.75" customHeight="1">
      <c r="A659" s="200"/>
      <c r="B659" s="228"/>
      <c r="C659" s="229"/>
      <c r="D659" s="230"/>
      <c r="E659" s="230"/>
      <c r="F659" s="465" t="s">
        <v>469</v>
      </c>
      <c r="G659" s="465"/>
      <c r="H659" s="466"/>
      <c r="I659" s="201">
        <v>915</v>
      </c>
      <c r="J659" s="202">
        <v>1006</v>
      </c>
      <c r="K659" s="203">
        <v>5140105</v>
      </c>
      <c r="L659" s="204">
        <v>0</v>
      </c>
      <c r="M659" s="205">
        <v>23.011390000000002</v>
      </c>
    </row>
    <row r="660" spans="1:13" ht="18" customHeight="1">
      <c r="A660" s="200"/>
      <c r="B660" s="228"/>
      <c r="C660" s="229"/>
      <c r="D660" s="230"/>
      <c r="E660" s="230"/>
      <c r="F660" s="230"/>
      <c r="G660" s="469" t="s">
        <v>264</v>
      </c>
      <c r="H660" s="470"/>
      <c r="I660" s="201">
        <v>915</v>
      </c>
      <c r="J660" s="202">
        <v>1006</v>
      </c>
      <c r="K660" s="203">
        <v>5140105</v>
      </c>
      <c r="L660" s="204">
        <v>500</v>
      </c>
      <c r="M660" s="205">
        <v>23.011390000000002</v>
      </c>
    </row>
    <row r="661" spans="1:13" ht="75.75" customHeight="1">
      <c r="A661" s="200"/>
      <c r="B661" s="228"/>
      <c r="C661" s="229"/>
      <c r="D661" s="230"/>
      <c r="E661" s="230"/>
      <c r="F661" s="465" t="s">
        <v>470</v>
      </c>
      <c r="G661" s="465"/>
      <c r="H661" s="466"/>
      <c r="I661" s="201">
        <v>915</v>
      </c>
      <c r="J661" s="202">
        <v>1006</v>
      </c>
      <c r="K661" s="203">
        <v>5140106</v>
      </c>
      <c r="L661" s="204">
        <v>0</v>
      </c>
      <c r="M661" s="205">
        <v>600.8003299999999</v>
      </c>
    </row>
    <row r="662" spans="1:13" ht="21" customHeight="1">
      <c r="A662" s="200"/>
      <c r="B662" s="228"/>
      <c r="C662" s="229"/>
      <c r="D662" s="230"/>
      <c r="E662" s="230"/>
      <c r="F662" s="230"/>
      <c r="G662" s="469" t="s">
        <v>264</v>
      </c>
      <c r="H662" s="470"/>
      <c r="I662" s="201">
        <v>915</v>
      </c>
      <c r="J662" s="202">
        <v>1006</v>
      </c>
      <c r="K662" s="203">
        <v>5140106</v>
      </c>
      <c r="L662" s="204">
        <v>500</v>
      </c>
      <c r="M662" s="205">
        <v>600.8003299999999</v>
      </c>
    </row>
    <row r="663" spans="1:13" ht="63" customHeight="1">
      <c r="A663" s="200"/>
      <c r="B663" s="228"/>
      <c r="C663" s="229"/>
      <c r="D663" s="230"/>
      <c r="E663" s="230"/>
      <c r="F663" s="465" t="s">
        <v>471</v>
      </c>
      <c r="G663" s="465"/>
      <c r="H663" s="466"/>
      <c r="I663" s="201">
        <v>915</v>
      </c>
      <c r="J663" s="202">
        <v>1006</v>
      </c>
      <c r="K663" s="203">
        <v>5140107</v>
      </c>
      <c r="L663" s="204">
        <v>0</v>
      </c>
      <c r="M663" s="205">
        <v>2700</v>
      </c>
    </row>
    <row r="664" spans="1:13" ht="19.5" customHeight="1">
      <c r="A664" s="200"/>
      <c r="B664" s="228"/>
      <c r="C664" s="229"/>
      <c r="D664" s="230"/>
      <c r="E664" s="230"/>
      <c r="F664" s="230"/>
      <c r="G664" s="469" t="s">
        <v>264</v>
      </c>
      <c r="H664" s="470"/>
      <c r="I664" s="201">
        <v>915</v>
      </c>
      <c r="J664" s="202">
        <v>1006</v>
      </c>
      <c r="K664" s="203">
        <v>5140107</v>
      </c>
      <c r="L664" s="204">
        <v>500</v>
      </c>
      <c r="M664" s="205">
        <v>2700</v>
      </c>
    </row>
    <row r="665" spans="1:13" ht="98.25" customHeight="1">
      <c r="A665" s="200"/>
      <c r="B665" s="228"/>
      <c r="C665" s="229"/>
      <c r="D665" s="230"/>
      <c r="E665" s="230"/>
      <c r="F665" s="465" t="s">
        <v>443</v>
      </c>
      <c r="G665" s="465"/>
      <c r="H665" s="466"/>
      <c r="I665" s="201">
        <v>915</v>
      </c>
      <c r="J665" s="202">
        <v>1006</v>
      </c>
      <c r="K665" s="203">
        <v>5140108</v>
      </c>
      <c r="L665" s="204">
        <v>0</v>
      </c>
      <c r="M665" s="205">
        <v>1170.76743</v>
      </c>
    </row>
    <row r="666" spans="1:13" ht="15.75" customHeight="1">
      <c r="A666" s="200"/>
      <c r="B666" s="228"/>
      <c r="C666" s="229"/>
      <c r="D666" s="230"/>
      <c r="E666" s="230"/>
      <c r="F666" s="230"/>
      <c r="G666" s="469" t="s">
        <v>264</v>
      </c>
      <c r="H666" s="470"/>
      <c r="I666" s="201">
        <v>915</v>
      </c>
      <c r="J666" s="202">
        <v>1006</v>
      </c>
      <c r="K666" s="203">
        <v>5140108</v>
      </c>
      <c r="L666" s="204">
        <v>500</v>
      </c>
      <c r="M666" s="205">
        <v>1170.76743</v>
      </c>
    </row>
    <row r="667" spans="1:13" ht="32.25" customHeight="1">
      <c r="A667" s="200"/>
      <c r="B667" s="228"/>
      <c r="C667" s="229"/>
      <c r="D667" s="230"/>
      <c r="E667" s="230"/>
      <c r="F667" s="465" t="s">
        <v>472</v>
      </c>
      <c r="G667" s="465"/>
      <c r="H667" s="466"/>
      <c r="I667" s="201">
        <v>915</v>
      </c>
      <c r="J667" s="202">
        <v>1006</v>
      </c>
      <c r="K667" s="203">
        <v>5140109</v>
      </c>
      <c r="L667" s="204">
        <v>0</v>
      </c>
      <c r="M667" s="205">
        <v>511</v>
      </c>
    </row>
    <row r="668" spans="1:13" ht="17.25" customHeight="1">
      <c r="A668" s="200"/>
      <c r="B668" s="228"/>
      <c r="C668" s="229"/>
      <c r="D668" s="230"/>
      <c r="E668" s="230"/>
      <c r="F668" s="230"/>
      <c r="G668" s="469" t="s">
        <v>264</v>
      </c>
      <c r="H668" s="470"/>
      <c r="I668" s="201">
        <v>915</v>
      </c>
      <c r="J668" s="202">
        <v>1006</v>
      </c>
      <c r="K668" s="203">
        <v>5140109</v>
      </c>
      <c r="L668" s="204">
        <v>500</v>
      </c>
      <c r="M668" s="205">
        <v>511</v>
      </c>
    </row>
    <row r="669" spans="1:13" ht="50.25" customHeight="1">
      <c r="A669" s="200"/>
      <c r="B669" s="228"/>
      <c r="C669" s="229"/>
      <c r="D669" s="230"/>
      <c r="E669" s="230"/>
      <c r="F669" s="465" t="s">
        <v>473</v>
      </c>
      <c r="G669" s="465"/>
      <c r="H669" s="466"/>
      <c r="I669" s="201">
        <v>915</v>
      </c>
      <c r="J669" s="202">
        <v>1006</v>
      </c>
      <c r="K669" s="203">
        <v>5140110</v>
      </c>
      <c r="L669" s="204">
        <v>0</v>
      </c>
      <c r="M669" s="205">
        <v>0</v>
      </c>
    </row>
    <row r="670" spans="1:13" ht="20.25" customHeight="1">
      <c r="A670" s="200"/>
      <c r="B670" s="228"/>
      <c r="C670" s="229"/>
      <c r="D670" s="230"/>
      <c r="E670" s="230"/>
      <c r="F670" s="230"/>
      <c r="G670" s="469" t="s">
        <v>264</v>
      </c>
      <c r="H670" s="470"/>
      <c r="I670" s="201">
        <v>915</v>
      </c>
      <c r="J670" s="202">
        <v>1006</v>
      </c>
      <c r="K670" s="203">
        <v>5140110</v>
      </c>
      <c r="L670" s="204">
        <v>500</v>
      </c>
      <c r="M670" s="205">
        <v>0</v>
      </c>
    </row>
    <row r="671" spans="1:13" ht="63" customHeight="1">
      <c r="A671" s="200"/>
      <c r="B671" s="228"/>
      <c r="C671" s="229"/>
      <c r="D671" s="230"/>
      <c r="E671" s="230"/>
      <c r="F671" s="465" t="s">
        <v>474</v>
      </c>
      <c r="G671" s="465"/>
      <c r="H671" s="466"/>
      <c r="I671" s="201">
        <v>915</v>
      </c>
      <c r="J671" s="202">
        <v>1006</v>
      </c>
      <c r="K671" s="203">
        <v>5140111</v>
      </c>
      <c r="L671" s="204">
        <v>0</v>
      </c>
      <c r="M671" s="205">
        <v>0</v>
      </c>
    </row>
    <row r="672" spans="1:13" ht="18" customHeight="1">
      <c r="A672" s="200"/>
      <c r="B672" s="228"/>
      <c r="C672" s="229"/>
      <c r="D672" s="230"/>
      <c r="E672" s="230"/>
      <c r="F672" s="230"/>
      <c r="G672" s="469" t="s">
        <v>264</v>
      </c>
      <c r="H672" s="470"/>
      <c r="I672" s="201">
        <v>915</v>
      </c>
      <c r="J672" s="202">
        <v>1006</v>
      </c>
      <c r="K672" s="203">
        <v>5140111</v>
      </c>
      <c r="L672" s="204">
        <v>500</v>
      </c>
      <c r="M672" s="205">
        <v>0</v>
      </c>
    </row>
    <row r="673" spans="1:13" ht="46.5" customHeight="1">
      <c r="A673" s="200"/>
      <c r="B673" s="228"/>
      <c r="C673" s="229"/>
      <c r="D673" s="230"/>
      <c r="E673" s="230"/>
      <c r="F673" s="465" t="s">
        <v>444</v>
      </c>
      <c r="G673" s="465"/>
      <c r="H673" s="466"/>
      <c r="I673" s="201">
        <v>915</v>
      </c>
      <c r="J673" s="202">
        <v>1006</v>
      </c>
      <c r="K673" s="203">
        <v>5140112</v>
      </c>
      <c r="L673" s="204">
        <v>0</v>
      </c>
      <c r="M673" s="205">
        <v>0</v>
      </c>
    </row>
    <row r="674" spans="1:13" ht="20.25" customHeight="1">
      <c r="A674" s="200"/>
      <c r="B674" s="228"/>
      <c r="C674" s="229"/>
      <c r="D674" s="230"/>
      <c r="E674" s="230"/>
      <c r="F674" s="230"/>
      <c r="G674" s="469" t="s">
        <v>264</v>
      </c>
      <c r="H674" s="470"/>
      <c r="I674" s="201">
        <v>915</v>
      </c>
      <c r="J674" s="202">
        <v>1006</v>
      </c>
      <c r="K674" s="203">
        <v>5140112</v>
      </c>
      <c r="L674" s="204">
        <v>500</v>
      </c>
      <c r="M674" s="205">
        <v>0</v>
      </c>
    </row>
    <row r="675" spans="1:13" ht="16.5" customHeight="1">
      <c r="A675" s="200"/>
      <c r="B675" s="228"/>
      <c r="C675" s="229"/>
      <c r="D675" s="465" t="s">
        <v>308</v>
      </c>
      <c r="E675" s="465"/>
      <c r="F675" s="465"/>
      <c r="G675" s="465"/>
      <c r="H675" s="466"/>
      <c r="I675" s="201">
        <v>915</v>
      </c>
      <c r="J675" s="202">
        <v>1006</v>
      </c>
      <c r="K675" s="203">
        <v>7950000</v>
      </c>
      <c r="L675" s="204">
        <v>0</v>
      </c>
      <c r="M675" s="205">
        <v>1130.50074</v>
      </c>
    </row>
    <row r="676" spans="1:13" ht="48.75" customHeight="1">
      <c r="A676" s="200"/>
      <c r="B676" s="228"/>
      <c r="C676" s="229"/>
      <c r="D676" s="230"/>
      <c r="E676" s="230"/>
      <c r="F676" s="465" t="s">
        <v>475</v>
      </c>
      <c r="G676" s="465"/>
      <c r="H676" s="466"/>
      <c r="I676" s="201">
        <v>915</v>
      </c>
      <c r="J676" s="202">
        <v>1006</v>
      </c>
      <c r="K676" s="203">
        <v>7950007</v>
      </c>
      <c r="L676" s="204">
        <v>0</v>
      </c>
      <c r="M676" s="205">
        <v>1130.50074</v>
      </c>
    </row>
    <row r="677" spans="1:13" ht="18" customHeight="1">
      <c r="A677" s="200"/>
      <c r="B677" s="228"/>
      <c r="C677" s="229"/>
      <c r="D677" s="230"/>
      <c r="E677" s="230"/>
      <c r="F677" s="230"/>
      <c r="G677" s="469" t="s">
        <v>264</v>
      </c>
      <c r="H677" s="470"/>
      <c r="I677" s="201">
        <v>915</v>
      </c>
      <c r="J677" s="202">
        <v>1006</v>
      </c>
      <c r="K677" s="203">
        <v>7950007</v>
      </c>
      <c r="L677" s="204">
        <v>500</v>
      </c>
      <c r="M677" s="205">
        <v>1130.50074</v>
      </c>
    </row>
    <row r="678" spans="1:13" ht="30" customHeight="1">
      <c r="A678" s="208" t="s">
        <v>476</v>
      </c>
      <c r="B678" s="471" t="s">
        <v>477</v>
      </c>
      <c r="C678" s="471"/>
      <c r="D678" s="471"/>
      <c r="E678" s="471"/>
      <c r="F678" s="471"/>
      <c r="G678" s="471"/>
      <c r="H678" s="472"/>
      <c r="I678" s="209">
        <v>917</v>
      </c>
      <c r="J678" s="210">
        <v>0</v>
      </c>
      <c r="K678" s="211">
        <v>0</v>
      </c>
      <c r="L678" s="212">
        <v>0</v>
      </c>
      <c r="M678" s="213">
        <v>1756.82992</v>
      </c>
    </row>
    <row r="679" spans="1:13" ht="17.25" customHeight="1">
      <c r="A679" s="200"/>
      <c r="B679" s="228"/>
      <c r="C679" s="473" t="s">
        <v>212</v>
      </c>
      <c r="D679" s="473"/>
      <c r="E679" s="473"/>
      <c r="F679" s="473"/>
      <c r="G679" s="473"/>
      <c r="H679" s="474"/>
      <c r="I679" s="201">
        <v>917</v>
      </c>
      <c r="J679" s="202">
        <v>114</v>
      </c>
      <c r="K679" s="203">
        <v>0</v>
      </c>
      <c r="L679" s="204">
        <v>0</v>
      </c>
      <c r="M679" s="205">
        <v>1756.82992</v>
      </c>
    </row>
    <row r="680" spans="1:13" ht="30.75" customHeight="1">
      <c r="A680" s="200"/>
      <c r="B680" s="228"/>
      <c r="C680" s="229"/>
      <c r="D680" s="465" t="s">
        <v>315</v>
      </c>
      <c r="E680" s="465"/>
      <c r="F680" s="465"/>
      <c r="G680" s="465"/>
      <c r="H680" s="466"/>
      <c r="I680" s="201">
        <v>917</v>
      </c>
      <c r="J680" s="202">
        <v>114</v>
      </c>
      <c r="K680" s="203">
        <v>930000</v>
      </c>
      <c r="L680" s="204">
        <v>0</v>
      </c>
      <c r="M680" s="205">
        <v>1756.82992</v>
      </c>
    </row>
    <row r="681" spans="1:13" ht="18" customHeight="1">
      <c r="A681" s="200"/>
      <c r="B681" s="228"/>
      <c r="C681" s="229"/>
      <c r="D681" s="230"/>
      <c r="E681" s="465" t="s">
        <v>288</v>
      </c>
      <c r="F681" s="465"/>
      <c r="G681" s="465"/>
      <c r="H681" s="466"/>
      <c r="I681" s="201">
        <v>917</v>
      </c>
      <c r="J681" s="202">
        <v>114</v>
      </c>
      <c r="K681" s="203">
        <v>939900</v>
      </c>
      <c r="L681" s="204">
        <v>0</v>
      </c>
      <c r="M681" s="205">
        <v>1756.82992</v>
      </c>
    </row>
    <row r="682" spans="1:13" ht="16.5" customHeight="1">
      <c r="A682" s="200"/>
      <c r="B682" s="228"/>
      <c r="C682" s="229"/>
      <c r="D682" s="230"/>
      <c r="E682" s="230"/>
      <c r="F682" s="465" t="s">
        <v>478</v>
      </c>
      <c r="G682" s="465"/>
      <c r="H682" s="466"/>
      <c r="I682" s="201">
        <v>917</v>
      </c>
      <c r="J682" s="202">
        <v>114</v>
      </c>
      <c r="K682" s="203">
        <v>939909</v>
      </c>
      <c r="L682" s="204">
        <v>0</v>
      </c>
      <c r="M682" s="205">
        <v>1756.82992</v>
      </c>
    </row>
    <row r="683" spans="1:13" ht="16.5" customHeight="1">
      <c r="A683" s="200"/>
      <c r="B683" s="228"/>
      <c r="C683" s="229"/>
      <c r="D683" s="230"/>
      <c r="E683" s="230"/>
      <c r="F683" s="230"/>
      <c r="G683" s="469" t="s">
        <v>290</v>
      </c>
      <c r="H683" s="470"/>
      <c r="I683" s="201">
        <v>917</v>
      </c>
      <c r="J683" s="202">
        <v>114</v>
      </c>
      <c r="K683" s="203">
        <v>939909</v>
      </c>
      <c r="L683" s="204">
        <v>1</v>
      </c>
      <c r="M683" s="205">
        <v>1756.82992</v>
      </c>
    </row>
    <row r="684" spans="1:13" ht="33" customHeight="1">
      <c r="A684" s="208" t="s">
        <v>479</v>
      </c>
      <c r="B684" s="471" t="s">
        <v>480</v>
      </c>
      <c r="C684" s="471"/>
      <c r="D684" s="471"/>
      <c r="E684" s="471"/>
      <c r="F684" s="471"/>
      <c r="G684" s="471"/>
      <c r="H684" s="472"/>
      <c r="I684" s="209">
        <v>918</v>
      </c>
      <c r="J684" s="210">
        <v>0</v>
      </c>
      <c r="K684" s="211">
        <v>0</v>
      </c>
      <c r="L684" s="212">
        <v>0</v>
      </c>
      <c r="M684" s="213">
        <v>276793.53692999994</v>
      </c>
    </row>
    <row r="685" spans="1:13" ht="66.75" customHeight="1">
      <c r="A685" s="200"/>
      <c r="B685" s="228"/>
      <c r="C685" s="473" t="s">
        <v>207</v>
      </c>
      <c r="D685" s="473"/>
      <c r="E685" s="473"/>
      <c r="F685" s="473"/>
      <c r="G685" s="473"/>
      <c r="H685" s="474"/>
      <c r="I685" s="201">
        <v>918</v>
      </c>
      <c r="J685" s="202">
        <v>104</v>
      </c>
      <c r="K685" s="203">
        <v>0</v>
      </c>
      <c r="L685" s="204">
        <v>0</v>
      </c>
      <c r="M685" s="205">
        <v>48492.18542999999</v>
      </c>
    </row>
    <row r="686" spans="1:13" ht="17.25" customHeight="1">
      <c r="A686" s="200"/>
      <c r="B686" s="228"/>
      <c r="C686" s="229"/>
      <c r="D686" s="465" t="s">
        <v>266</v>
      </c>
      <c r="E686" s="465"/>
      <c r="F686" s="465"/>
      <c r="G686" s="465"/>
      <c r="H686" s="466"/>
      <c r="I686" s="201">
        <v>918</v>
      </c>
      <c r="J686" s="202">
        <v>104</v>
      </c>
      <c r="K686" s="203">
        <v>20000</v>
      </c>
      <c r="L686" s="204">
        <v>0</v>
      </c>
      <c r="M686" s="205">
        <v>48492.18542999999</v>
      </c>
    </row>
    <row r="687" spans="1:13" ht="17.25" customHeight="1">
      <c r="A687" s="200"/>
      <c r="B687" s="228"/>
      <c r="C687" s="229"/>
      <c r="D687" s="230"/>
      <c r="E687" s="465" t="s">
        <v>267</v>
      </c>
      <c r="F687" s="465"/>
      <c r="G687" s="465"/>
      <c r="H687" s="466"/>
      <c r="I687" s="201">
        <v>918</v>
      </c>
      <c r="J687" s="202">
        <v>104</v>
      </c>
      <c r="K687" s="203">
        <v>20400</v>
      </c>
      <c r="L687" s="204">
        <v>0</v>
      </c>
      <c r="M687" s="205">
        <v>48492.18542999999</v>
      </c>
    </row>
    <row r="688" spans="1:13" ht="30.75" customHeight="1">
      <c r="A688" s="200"/>
      <c r="B688" s="228"/>
      <c r="C688" s="229"/>
      <c r="D688" s="230"/>
      <c r="E688" s="230"/>
      <c r="F688" s="465" t="s">
        <v>480</v>
      </c>
      <c r="G688" s="465"/>
      <c r="H688" s="466"/>
      <c r="I688" s="201">
        <v>918</v>
      </c>
      <c r="J688" s="202">
        <v>104</v>
      </c>
      <c r="K688" s="203">
        <v>20418</v>
      </c>
      <c r="L688" s="204">
        <v>0</v>
      </c>
      <c r="M688" s="205">
        <v>48492.18542999999</v>
      </c>
    </row>
    <row r="689" spans="1:13" ht="18.75" customHeight="1">
      <c r="A689" s="200"/>
      <c r="B689" s="228"/>
      <c r="C689" s="229"/>
      <c r="D689" s="230"/>
      <c r="E689" s="230"/>
      <c r="F689" s="230"/>
      <c r="G689" s="469" t="s">
        <v>264</v>
      </c>
      <c r="H689" s="470"/>
      <c r="I689" s="201">
        <v>918</v>
      </c>
      <c r="J689" s="202">
        <v>104</v>
      </c>
      <c r="K689" s="203">
        <v>20418</v>
      </c>
      <c r="L689" s="204">
        <v>500</v>
      </c>
      <c r="M689" s="205">
        <v>48492.18542999999</v>
      </c>
    </row>
    <row r="690" spans="1:13" ht="18.75" customHeight="1">
      <c r="A690" s="200"/>
      <c r="B690" s="228"/>
      <c r="C690" s="473" t="s">
        <v>212</v>
      </c>
      <c r="D690" s="473"/>
      <c r="E690" s="473"/>
      <c r="F690" s="473"/>
      <c r="G690" s="473"/>
      <c r="H690" s="474"/>
      <c r="I690" s="201">
        <v>918</v>
      </c>
      <c r="J690" s="202">
        <v>114</v>
      </c>
      <c r="K690" s="203">
        <v>0</v>
      </c>
      <c r="L690" s="204">
        <v>0</v>
      </c>
      <c r="M690" s="205">
        <v>26990.039070000003</v>
      </c>
    </row>
    <row r="691" spans="1:13" ht="46.5" customHeight="1">
      <c r="A691" s="200"/>
      <c r="B691" s="228"/>
      <c r="C691" s="229"/>
      <c r="D691" s="465" t="s">
        <v>481</v>
      </c>
      <c r="E691" s="465"/>
      <c r="F691" s="465"/>
      <c r="G691" s="465"/>
      <c r="H691" s="466"/>
      <c r="I691" s="201">
        <v>918</v>
      </c>
      <c r="J691" s="202">
        <v>114</v>
      </c>
      <c r="K691" s="203">
        <v>900000</v>
      </c>
      <c r="L691" s="204">
        <v>0</v>
      </c>
      <c r="M691" s="205">
        <v>6776.316239999999</v>
      </c>
    </row>
    <row r="692" spans="1:13" ht="43.5" customHeight="1">
      <c r="A692" s="200"/>
      <c r="B692" s="228"/>
      <c r="C692" s="229"/>
      <c r="D692" s="230"/>
      <c r="E692" s="465" t="s">
        <v>482</v>
      </c>
      <c r="F692" s="465"/>
      <c r="G692" s="465"/>
      <c r="H692" s="466"/>
      <c r="I692" s="201">
        <v>918</v>
      </c>
      <c r="J692" s="202">
        <v>114</v>
      </c>
      <c r="K692" s="203">
        <v>900200</v>
      </c>
      <c r="L692" s="204">
        <v>0</v>
      </c>
      <c r="M692" s="205">
        <v>6776.316239999999</v>
      </c>
    </row>
    <row r="693" spans="1:13" ht="20.25" customHeight="1">
      <c r="A693" s="200"/>
      <c r="B693" s="228"/>
      <c r="C693" s="229"/>
      <c r="D693" s="230"/>
      <c r="E693" s="230"/>
      <c r="F693" s="230"/>
      <c r="G693" s="469" t="s">
        <v>264</v>
      </c>
      <c r="H693" s="470"/>
      <c r="I693" s="201">
        <v>918</v>
      </c>
      <c r="J693" s="202">
        <v>114</v>
      </c>
      <c r="K693" s="203">
        <v>900200</v>
      </c>
      <c r="L693" s="204">
        <v>500</v>
      </c>
      <c r="M693" s="205">
        <v>6776.316239999999</v>
      </c>
    </row>
    <row r="694" spans="1:13" ht="30.75" customHeight="1">
      <c r="A694" s="200"/>
      <c r="B694" s="228"/>
      <c r="C694" s="229"/>
      <c r="D694" s="465" t="s">
        <v>274</v>
      </c>
      <c r="E694" s="465"/>
      <c r="F694" s="465"/>
      <c r="G694" s="465"/>
      <c r="H694" s="466"/>
      <c r="I694" s="201">
        <v>918</v>
      </c>
      <c r="J694" s="202">
        <v>114</v>
      </c>
      <c r="K694" s="203">
        <v>920000</v>
      </c>
      <c r="L694" s="204">
        <v>0</v>
      </c>
      <c r="M694" s="205">
        <v>20213.722830000002</v>
      </c>
    </row>
    <row r="695" spans="1:13" ht="16.5" customHeight="1">
      <c r="A695" s="200"/>
      <c r="B695" s="228"/>
      <c r="C695" s="229"/>
      <c r="D695" s="230"/>
      <c r="E695" s="465" t="s">
        <v>275</v>
      </c>
      <c r="F695" s="465"/>
      <c r="G695" s="465"/>
      <c r="H695" s="466"/>
      <c r="I695" s="201">
        <v>918</v>
      </c>
      <c r="J695" s="202">
        <v>114</v>
      </c>
      <c r="K695" s="203">
        <v>920300</v>
      </c>
      <c r="L695" s="204">
        <v>0</v>
      </c>
      <c r="M695" s="205">
        <v>20213.722830000002</v>
      </c>
    </row>
    <row r="696" spans="1:13" ht="18" customHeight="1">
      <c r="A696" s="200"/>
      <c r="B696" s="228"/>
      <c r="C696" s="229"/>
      <c r="D696" s="230"/>
      <c r="E696" s="230"/>
      <c r="F696" s="465" t="s">
        <v>483</v>
      </c>
      <c r="G696" s="465"/>
      <c r="H696" s="466"/>
      <c r="I696" s="201">
        <v>918</v>
      </c>
      <c r="J696" s="202">
        <v>114</v>
      </c>
      <c r="K696" s="203">
        <v>920347</v>
      </c>
      <c r="L696" s="204">
        <v>0</v>
      </c>
      <c r="M696" s="205">
        <v>9783.52291</v>
      </c>
    </row>
    <row r="697" spans="1:13" ht="18" customHeight="1">
      <c r="A697" s="200"/>
      <c r="B697" s="228"/>
      <c r="C697" s="229"/>
      <c r="D697" s="230"/>
      <c r="E697" s="230"/>
      <c r="F697" s="230"/>
      <c r="G697" s="469" t="s">
        <v>264</v>
      </c>
      <c r="H697" s="470"/>
      <c r="I697" s="201">
        <v>918</v>
      </c>
      <c r="J697" s="202">
        <v>114</v>
      </c>
      <c r="K697" s="203">
        <v>920347</v>
      </c>
      <c r="L697" s="204">
        <v>500</v>
      </c>
      <c r="M697" s="205">
        <v>9783.52291</v>
      </c>
    </row>
    <row r="698" spans="1:13" ht="18" customHeight="1">
      <c r="A698" s="200"/>
      <c r="B698" s="228"/>
      <c r="C698" s="229"/>
      <c r="D698" s="230"/>
      <c r="E698" s="230"/>
      <c r="F698" s="465" t="s">
        <v>484</v>
      </c>
      <c r="G698" s="465"/>
      <c r="H698" s="466"/>
      <c r="I698" s="201">
        <v>918</v>
      </c>
      <c r="J698" s="202">
        <v>114</v>
      </c>
      <c r="K698" s="203">
        <v>920348</v>
      </c>
      <c r="L698" s="204">
        <v>0</v>
      </c>
      <c r="M698" s="205">
        <v>10013.5123</v>
      </c>
    </row>
    <row r="699" spans="1:13" ht="18" customHeight="1">
      <c r="A699" s="200"/>
      <c r="B699" s="228"/>
      <c r="C699" s="229"/>
      <c r="D699" s="230"/>
      <c r="E699" s="230"/>
      <c r="F699" s="230"/>
      <c r="G699" s="469" t="s">
        <v>264</v>
      </c>
      <c r="H699" s="470"/>
      <c r="I699" s="201">
        <v>918</v>
      </c>
      <c r="J699" s="202">
        <v>114</v>
      </c>
      <c r="K699" s="203">
        <v>920348</v>
      </c>
      <c r="L699" s="204">
        <v>500</v>
      </c>
      <c r="M699" s="205">
        <v>10013.5123</v>
      </c>
    </row>
    <row r="700" spans="1:13" ht="32.25" customHeight="1">
      <c r="A700" s="200"/>
      <c r="B700" s="228"/>
      <c r="C700" s="229"/>
      <c r="D700" s="230"/>
      <c r="E700" s="230"/>
      <c r="F700" s="465" t="s">
        <v>485</v>
      </c>
      <c r="G700" s="465"/>
      <c r="H700" s="466"/>
      <c r="I700" s="201">
        <v>918</v>
      </c>
      <c r="J700" s="202">
        <v>114</v>
      </c>
      <c r="K700" s="203">
        <v>920360</v>
      </c>
      <c r="L700" s="204">
        <v>0</v>
      </c>
      <c r="M700" s="205">
        <v>416.68762</v>
      </c>
    </row>
    <row r="701" spans="1:13" ht="16.5" customHeight="1">
      <c r="A701" s="200"/>
      <c r="B701" s="228"/>
      <c r="C701" s="229"/>
      <c r="D701" s="230"/>
      <c r="E701" s="230"/>
      <c r="F701" s="230"/>
      <c r="G701" s="469" t="s">
        <v>264</v>
      </c>
      <c r="H701" s="470"/>
      <c r="I701" s="201">
        <v>918</v>
      </c>
      <c r="J701" s="202">
        <v>114</v>
      </c>
      <c r="K701" s="203">
        <v>920360</v>
      </c>
      <c r="L701" s="204">
        <v>500</v>
      </c>
      <c r="M701" s="205">
        <v>416.68762</v>
      </c>
    </row>
    <row r="702" spans="1:13" ht="16.5" customHeight="1">
      <c r="A702" s="200"/>
      <c r="B702" s="228"/>
      <c r="C702" s="473" t="s">
        <v>223</v>
      </c>
      <c r="D702" s="473"/>
      <c r="E702" s="473"/>
      <c r="F702" s="473"/>
      <c r="G702" s="473"/>
      <c r="H702" s="474"/>
      <c r="I702" s="201">
        <v>918</v>
      </c>
      <c r="J702" s="202">
        <v>501</v>
      </c>
      <c r="K702" s="203">
        <v>0</v>
      </c>
      <c r="L702" s="204">
        <v>0</v>
      </c>
      <c r="M702" s="205">
        <v>125211.31243</v>
      </c>
    </row>
    <row r="703" spans="1:13" ht="15.75" customHeight="1">
      <c r="A703" s="200"/>
      <c r="B703" s="228"/>
      <c r="C703" s="229"/>
      <c r="D703" s="465" t="s">
        <v>280</v>
      </c>
      <c r="E703" s="465"/>
      <c r="F703" s="465"/>
      <c r="G703" s="465"/>
      <c r="H703" s="466"/>
      <c r="I703" s="201">
        <v>918</v>
      </c>
      <c r="J703" s="202">
        <v>501</v>
      </c>
      <c r="K703" s="203">
        <v>3500000</v>
      </c>
      <c r="L703" s="204">
        <v>0</v>
      </c>
      <c r="M703" s="205">
        <v>115263.14873</v>
      </c>
    </row>
    <row r="704" spans="1:13" ht="45" customHeight="1">
      <c r="A704" s="200"/>
      <c r="B704" s="228"/>
      <c r="C704" s="229"/>
      <c r="D704" s="230"/>
      <c r="E704" s="465" t="s">
        <v>486</v>
      </c>
      <c r="F704" s="465"/>
      <c r="G704" s="465"/>
      <c r="H704" s="466"/>
      <c r="I704" s="201">
        <v>918</v>
      </c>
      <c r="J704" s="202">
        <v>501</v>
      </c>
      <c r="K704" s="203">
        <v>3500200</v>
      </c>
      <c r="L704" s="204">
        <v>0</v>
      </c>
      <c r="M704" s="205">
        <v>115263.14873</v>
      </c>
    </row>
    <row r="705" spans="1:13" ht="16.5" customHeight="1">
      <c r="A705" s="200"/>
      <c r="B705" s="228"/>
      <c r="C705" s="229"/>
      <c r="D705" s="230"/>
      <c r="E705" s="230"/>
      <c r="F705" s="465" t="s">
        <v>487</v>
      </c>
      <c r="G705" s="465"/>
      <c r="H705" s="466"/>
      <c r="I705" s="201">
        <v>918</v>
      </c>
      <c r="J705" s="202">
        <v>501</v>
      </c>
      <c r="K705" s="203">
        <v>3500202</v>
      </c>
      <c r="L705" s="204">
        <v>0</v>
      </c>
      <c r="M705" s="205">
        <v>115263.14873</v>
      </c>
    </row>
    <row r="706" spans="1:13" ht="18.75" customHeight="1">
      <c r="A706" s="200"/>
      <c r="B706" s="228"/>
      <c r="C706" s="229"/>
      <c r="D706" s="230"/>
      <c r="E706" s="230"/>
      <c r="F706" s="230"/>
      <c r="G706" s="469" t="s">
        <v>264</v>
      </c>
      <c r="H706" s="470"/>
      <c r="I706" s="201">
        <v>918</v>
      </c>
      <c r="J706" s="202">
        <v>501</v>
      </c>
      <c r="K706" s="203">
        <v>3500202</v>
      </c>
      <c r="L706" s="204">
        <v>500</v>
      </c>
      <c r="M706" s="205">
        <v>115263.14873</v>
      </c>
    </row>
    <row r="707" spans="1:13" ht="18.75" customHeight="1">
      <c r="A707" s="200"/>
      <c r="B707" s="228"/>
      <c r="C707" s="229"/>
      <c r="D707" s="465" t="s">
        <v>383</v>
      </c>
      <c r="E707" s="465"/>
      <c r="F707" s="465"/>
      <c r="G707" s="465"/>
      <c r="H707" s="466"/>
      <c r="I707" s="201">
        <v>918</v>
      </c>
      <c r="J707" s="202">
        <v>501</v>
      </c>
      <c r="K707" s="203">
        <v>5220000</v>
      </c>
      <c r="L707" s="204">
        <v>0</v>
      </c>
      <c r="M707" s="205">
        <v>9948.1637</v>
      </c>
    </row>
    <row r="708" spans="1:13" ht="33" customHeight="1">
      <c r="A708" s="200"/>
      <c r="B708" s="228"/>
      <c r="C708" s="229"/>
      <c r="D708" s="230"/>
      <c r="E708" s="465" t="s">
        <v>488</v>
      </c>
      <c r="F708" s="465"/>
      <c r="G708" s="465"/>
      <c r="H708" s="466"/>
      <c r="I708" s="201">
        <v>918</v>
      </c>
      <c r="J708" s="202">
        <v>501</v>
      </c>
      <c r="K708" s="203">
        <v>5226000</v>
      </c>
      <c r="L708" s="204">
        <v>0</v>
      </c>
      <c r="M708" s="205">
        <v>9948.1637</v>
      </c>
    </row>
    <row r="709" spans="1:13" ht="18.75" customHeight="1">
      <c r="A709" s="200"/>
      <c r="B709" s="228"/>
      <c r="C709" s="229"/>
      <c r="D709" s="230"/>
      <c r="E709" s="230"/>
      <c r="F709" s="230"/>
      <c r="G709" s="469" t="s">
        <v>283</v>
      </c>
      <c r="H709" s="470"/>
      <c r="I709" s="201">
        <v>918</v>
      </c>
      <c r="J709" s="202">
        <v>501</v>
      </c>
      <c r="K709" s="203">
        <v>5226000</v>
      </c>
      <c r="L709" s="204">
        <v>6</v>
      </c>
      <c r="M709" s="205">
        <v>2181.1567299999997</v>
      </c>
    </row>
    <row r="710" spans="1:13" ht="18.75" customHeight="1">
      <c r="A710" s="200"/>
      <c r="B710" s="228"/>
      <c r="C710" s="229"/>
      <c r="D710" s="230"/>
      <c r="E710" s="230"/>
      <c r="F710" s="230"/>
      <c r="G710" s="469" t="s">
        <v>264</v>
      </c>
      <c r="H710" s="470"/>
      <c r="I710" s="201">
        <v>918</v>
      </c>
      <c r="J710" s="202">
        <v>501</v>
      </c>
      <c r="K710" s="203">
        <v>5226000</v>
      </c>
      <c r="L710" s="204">
        <v>500</v>
      </c>
      <c r="M710" s="205">
        <v>6242.27038</v>
      </c>
    </row>
    <row r="711" spans="1:13" ht="43.5" customHeight="1">
      <c r="A711" s="200"/>
      <c r="B711" s="228"/>
      <c r="C711" s="229"/>
      <c r="D711" s="230"/>
      <c r="E711" s="230"/>
      <c r="F711" s="465" t="s">
        <v>489</v>
      </c>
      <c r="G711" s="465"/>
      <c r="H711" s="466"/>
      <c r="I711" s="201">
        <v>918</v>
      </c>
      <c r="J711" s="202">
        <v>501</v>
      </c>
      <c r="K711" s="203">
        <v>5226001</v>
      </c>
      <c r="L711" s="204">
        <v>0</v>
      </c>
      <c r="M711" s="205">
        <v>1524.73659</v>
      </c>
    </row>
    <row r="712" spans="1:13" ht="18" customHeight="1">
      <c r="A712" s="200"/>
      <c r="B712" s="228"/>
      <c r="C712" s="229"/>
      <c r="D712" s="230"/>
      <c r="E712" s="230"/>
      <c r="F712" s="230"/>
      <c r="G712" s="469" t="s">
        <v>264</v>
      </c>
      <c r="H712" s="470"/>
      <c r="I712" s="201">
        <v>918</v>
      </c>
      <c r="J712" s="202">
        <v>501</v>
      </c>
      <c r="K712" s="203">
        <v>5226001</v>
      </c>
      <c r="L712" s="204">
        <v>500</v>
      </c>
      <c r="M712" s="205">
        <v>1524.73659</v>
      </c>
    </row>
    <row r="713" spans="1:13" ht="18" customHeight="1">
      <c r="A713" s="200"/>
      <c r="B713" s="228"/>
      <c r="C713" s="473" t="s">
        <v>241</v>
      </c>
      <c r="D713" s="473"/>
      <c r="E713" s="473"/>
      <c r="F713" s="473"/>
      <c r="G713" s="473"/>
      <c r="H713" s="474"/>
      <c r="I713" s="201">
        <v>918</v>
      </c>
      <c r="J713" s="202">
        <v>904</v>
      </c>
      <c r="K713" s="203">
        <v>0</v>
      </c>
      <c r="L713" s="204">
        <v>0</v>
      </c>
      <c r="M713" s="205">
        <v>76100</v>
      </c>
    </row>
    <row r="714" spans="1:13" ht="32.25" customHeight="1">
      <c r="A714" s="200"/>
      <c r="B714" s="228"/>
      <c r="C714" s="229"/>
      <c r="D714" s="465" t="s">
        <v>490</v>
      </c>
      <c r="E714" s="465"/>
      <c r="F714" s="465"/>
      <c r="G714" s="465"/>
      <c r="H714" s="466"/>
      <c r="I714" s="201">
        <v>918</v>
      </c>
      <c r="J714" s="202">
        <v>904</v>
      </c>
      <c r="K714" s="203">
        <v>1020000</v>
      </c>
      <c r="L714" s="204">
        <v>0</v>
      </c>
      <c r="M714" s="205">
        <v>76100</v>
      </c>
    </row>
    <row r="715" spans="1:13" ht="78.75" customHeight="1">
      <c r="A715" s="200"/>
      <c r="B715" s="228"/>
      <c r="C715" s="229"/>
      <c r="D715" s="230"/>
      <c r="E715" s="465" t="s">
        <v>491</v>
      </c>
      <c r="F715" s="465"/>
      <c r="G715" s="465"/>
      <c r="H715" s="466"/>
      <c r="I715" s="201">
        <v>918</v>
      </c>
      <c r="J715" s="202">
        <v>904</v>
      </c>
      <c r="K715" s="203">
        <v>1020100</v>
      </c>
      <c r="L715" s="204">
        <v>0</v>
      </c>
      <c r="M715" s="205">
        <v>76100</v>
      </c>
    </row>
    <row r="716" spans="1:13" ht="32.25" customHeight="1">
      <c r="A716" s="200"/>
      <c r="B716" s="228"/>
      <c r="C716" s="229"/>
      <c r="D716" s="230"/>
      <c r="E716" s="230"/>
      <c r="F716" s="465" t="s">
        <v>492</v>
      </c>
      <c r="G716" s="465"/>
      <c r="H716" s="466"/>
      <c r="I716" s="201">
        <v>918</v>
      </c>
      <c r="J716" s="202">
        <v>904</v>
      </c>
      <c r="K716" s="203">
        <v>1020111</v>
      </c>
      <c r="L716" s="204">
        <v>0</v>
      </c>
      <c r="M716" s="205">
        <v>76100</v>
      </c>
    </row>
    <row r="717" spans="1:13" ht="15" customHeight="1">
      <c r="A717" s="200"/>
      <c r="B717" s="228"/>
      <c r="C717" s="229"/>
      <c r="D717" s="230"/>
      <c r="E717" s="230"/>
      <c r="F717" s="230"/>
      <c r="G717" s="469" t="s">
        <v>493</v>
      </c>
      <c r="H717" s="470"/>
      <c r="I717" s="201">
        <v>918</v>
      </c>
      <c r="J717" s="202">
        <v>904</v>
      </c>
      <c r="K717" s="203">
        <v>1020111</v>
      </c>
      <c r="L717" s="204">
        <v>3</v>
      </c>
      <c r="M717" s="205">
        <v>76100</v>
      </c>
    </row>
    <row r="718" spans="1:13" ht="48" customHeight="1">
      <c r="A718" s="208" t="s">
        <v>494</v>
      </c>
      <c r="B718" s="471" t="s">
        <v>495</v>
      </c>
      <c r="C718" s="471"/>
      <c r="D718" s="471"/>
      <c r="E718" s="471"/>
      <c r="F718" s="471"/>
      <c r="G718" s="471"/>
      <c r="H718" s="472"/>
      <c r="I718" s="209">
        <v>922</v>
      </c>
      <c r="J718" s="210">
        <v>0</v>
      </c>
      <c r="K718" s="211">
        <v>0</v>
      </c>
      <c r="L718" s="212">
        <v>0</v>
      </c>
      <c r="M718" s="213">
        <v>4893.92145</v>
      </c>
    </row>
    <row r="719" spans="1:13" ht="14.25" customHeight="1">
      <c r="A719" s="200"/>
      <c r="B719" s="228"/>
      <c r="C719" s="473" t="s">
        <v>223</v>
      </c>
      <c r="D719" s="473"/>
      <c r="E719" s="473"/>
      <c r="F719" s="473"/>
      <c r="G719" s="473"/>
      <c r="H719" s="474"/>
      <c r="I719" s="201">
        <v>922</v>
      </c>
      <c r="J719" s="202">
        <v>501</v>
      </c>
      <c r="K719" s="203">
        <v>0</v>
      </c>
      <c r="L719" s="204">
        <v>0</v>
      </c>
      <c r="M719" s="205">
        <v>4893.92145</v>
      </c>
    </row>
    <row r="720" spans="1:13" ht="14.25" customHeight="1">
      <c r="A720" s="200"/>
      <c r="B720" s="228"/>
      <c r="C720" s="229"/>
      <c r="D720" s="465" t="s">
        <v>280</v>
      </c>
      <c r="E720" s="465"/>
      <c r="F720" s="465"/>
      <c r="G720" s="465"/>
      <c r="H720" s="466"/>
      <c r="I720" s="201">
        <v>922</v>
      </c>
      <c r="J720" s="202">
        <v>501</v>
      </c>
      <c r="K720" s="203">
        <v>3500000</v>
      </c>
      <c r="L720" s="204">
        <v>0</v>
      </c>
      <c r="M720" s="205">
        <v>4893.92145</v>
      </c>
    </row>
    <row r="721" spans="1:13" ht="52.5" customHeight="1">
      <c r="A721" s="200"/>
      <c r="B721" s="228"/>
      <c r="C721" s="229"/>
      <c r="D721" s="230"/>
      <c r="E721" s="465" t="s">
        <v>281</v>
      </c>
      <c r="F721" s="465"/>
      <c r="G721" s="465"/>
      <c r="H721" s="466"/>
      <c r="I721" s="201">
        <v>922</v>
      </c>
      <c r="J721" s="202">
        <v>501</v>
      </c>
      <c r="K721" s="203">
        <v>3500100</v>
      </c>
      <c r="L721" s="204">
        <v>0</v>
      </c>
      <c r="M721" s="205">
        <v>4893.92145</v>
      </c>
    </row>
    <row r="722" spans="1:13" ht="32.25" customHeight="1">
      <c r="A722" s="200"/>
      <c r="B722" s="228"/>
      <c r="C722" s="229"/>
      <c r="D722" s="230"/>
      <c r="E722" s="230"/>
      <c r="F722" s="465" t="s">
        <v>282</v>
      </c>
      <c r="G722" s="465"/>
      <c r="H722" s="466"/>
      <c r="I722" s="201">
        <v>922</v>
      </c>
      <c r="J722" s="202">
        <v>501</v>
      </c>
      <c r="K722" s="203">
        <v>3500102</v>
      </c>
      <c r="L722" s="204">
        <v>0</v>
      </c>
      <c r="M722" s="205">
        <v>4893.92145</v>
      </c>
    </row>
    <row r="723" spans="1:13" ht="15" customHeight="1">
      <c r="A723" s="200"/>
      <c r="B723" s="228"/>
      <c r="C723" s="229"/>
      <c r="D723" s="230"/>
      <c r="E723" s="230"/>
      <c r="F723" s="230"/>
      <c r="G723" s="469" t="s">
        <v>283</v>
      </c>
      <c r="H723" s="470"/>
      <c r="I723" s="201">
        <v>922</v>
      </c>
      <c r="J723" s="202">
        <v>501</v>
      </c>
      <c r="K723" s="203">
        <v>3500102</v>
      </c>
      <c r="L723" s="204">
        <v>6</v>
      </c>
      <c r="M723" s="205">
        <v>4893.92145</v>
      </c>
    </row>
    <row r="724" spans="1:13" ht="21.75" customHeight="1">
      <c r="A724" s="208" t="s">
        <v>496</v>
      </c>
      <c r="B724" s="471" t="s">
        <v>497</v>
      </c>
      <c r="C724" s="471"/>
      <c r="D724" s="471"/>
      <c r="E724" s="471"/>
      <c r="F724" s="471"/>
      <c r="G724" s="471"/>
      <c r="H724" s="472"/>
      <c r="I724" s="209">
        <v>923</v>
      </c>
      <c r="J724" s="210">
        <v>0</v>
      </c>
      <c r="K724" s="211">
        <v>0</v>
      </c>
      <c r="L724" s="212">
        <v>0</v>
      </c>
      <c r="M724" s="213">
        <v>3050.1</v>
      </c>
    </row>
    <row r="725" spans="1:13" ht="18" customHeight="1">
      <c r="A725" s="200"/>
      <c r="B725" s="228"/>
      <c r="C725" s="473" t="s">
        <v>229</v>
      </c>
      <c r="D725" s="473"/>
      <c r="E725" s="473"/>
      <c r="F725" s="473"/>
      <c r="G725" s="473"/>
      <c r="H725" s="474"/>
      <c r="I725" s="201">
        <v>923</v>
      </c>
      <c r="J725" s="202">
        <v>702</v>
      </c>
      <c r="K725" s="203">
        <v>0</v>
      </c>
      <c r="L725" s="204">
        <v>0</v>
      </c>
      <c r="M725" s="205">
        <v>3050.1</v>
      </c>
    </row>
    <row r="726" spans="1:13" ht="33" customHeight="1">
      <c r="A726" s="200"/>
      <c r="B726" s="228"/>
      <c r="C726" s="229"/>
      <c r="D726" s="465" t="s">
        <v>490</v>
      </c>
      <c r="E726" s="465"/>
      <c r="F726" s="465"/>
      <c r="G726" s="465"/>
      <c r="H726" s="466"/>
      <c r="I726" s="201">
        <v>923</v>
      </c>
      <c r="J726" s="202">
        <v>702</v>
      </c>
      <c r="K726" s="203">
        <v>1020000</v>
      </c>
      <c r="L726" s="204">
        <v>0</v>
      </c>
      <c r="M726" s="205">
        <v>3050.1</v>
      </c>
    </row>
    <row r="727" spans="1:13" ht="80.25" customHeight="1">
      <c r="A727" s="200"/>
      <c r="B727" s="228"/>
      <c r="C727" s="229"/>
      <c r="D727" s="230"/>
      <c r="E727" s="465" t="s">
        <v>491</v>
      </c>
      <c r="F727" s="465"/>
      <c r="G727" s="465"/>
      <c r="H727" s="466"/>
      <c r="I727" s="201">
        <v>923</v>
      </c>
      <c r="J727" s="202">
        <v>702</v>
      </c>
      <c r="K727" s="203">
        <v>1020100</v>
      </c>
      <c r="L727" s="204">
        <v>0</v>
      </c>
      <c r="M727" s="205">
        <v>3050.1</v>
      </c>
    </row>
    <row r="728" spans="1:13" ht="49.5" customHeight="1">
      <c r="A728" s="200"/>
      <c r="B728" s="228"/>
      <c r="C728" s="229"/>
      <c r="D728" s="230"/>
      <c r="E728" s="230"/>
      <c r="F728" s="465" t="s">
        <v>498</v>
      </c>
      <c r="G728" s="465"/>
      <c r="H728" s="466"/>
      <c r="I728" s="201">
        <v>923</v>
      </c>
      <c r="J728" s="202">
        <v>702</v>
      </c>
      <c r="K728" s="203">
        <v>1020110</v>
      </c>
      <c r="L728" s="204">
        <v>0</v>
      </c>
      <c r="M728" s="205">
        <v>3050.1</v>
      </c>
    </row>
    <row r="729" spans="1:13" ht="15.75" customHeight="1">
      <c r="A729" s="200"/>
      <c r="B729" s="228"/>
      <c r="C729" s="229"/>
      <c r="D729" s="230"/>
      <c r="E729" s="230"/>
      <c r="F729" s="230"/>
      <c r="G729" s="469" t="s">
        <v>493</v>
      </c>
      <c r="H729" s="470"/>
      <c r="I729" s="201">
        <v>923</v>
      </c>
      <c r="J729" s="202">
        <v>702</v>
      </c>
      <c r="K729" s="203">
        <v>1020110</v>
      </c>
      <c r="L729" s="204">
        <v>3</v>
      </c>
      <c r="M729" s="205">
        <v>3050.1</v>
      </c>
    </row>
    <row r="730" spans="1:13" ht="31.5" customHeight="1">
      <c r="A730" s="208" t="s">
        <v>499</v>
      </c>
      <c r="B730" s="471" t="s">
        <v>500</v>
      </c>
      <c r="C730" s="471"/>
      <c r="D730" s="471"/>
      <c r="E730" s="471"/>
      <c r="F730" s="471"/>
      <c r="G730" s="471"/>
      <c r="H730" s="472"/>
      <c r="I730" s="209">
        <v>924</v>
      </c>
      <c r="J730" s="210">
        <v>0</v>
      </c>
      <c r="K730" s="211">
        <v>0</v>
      </c>
      <c r="L730" s="212">
        <v>0</v>
      </c>
      <c r="M730" s="213">
        <v>2209.468</v>
      </c>
    </row>
    <row r="731" spans="1:13" ht="16.5" customHeight="1">
      <c r="A731" s="200"/>
      <c r="B731" s="228"/>
      <c r="C731" s="473" t="s">
        <v>212</v>
      </c>
      <c r="D731" s="473"/>
      <c r="E731" s="473"/>
      <c r="F731" s="473"/>
      <c r="G731" s="473"/>
      <c r="H731" s="474"/>
      <c r="I731" s="201">
        <v>924</v>
      </c>
      <c r="J731" s="202">
        <v>114</v>
      </c>
      <c r="K731" s="203">
        <v>0</v>
      </c>
      <c r="L731" s="204">
        <v>0</v>
      </c>
      <c r="M731" s="205">
        <v>2209.468</v>
      </c>
    </row>
    <row r="732" spans="1:13" ht="29.25" customHeight="1">
      <c r="A732" s="200"/>
      <c r="B732" s="228"/>
      <c r="C732" s="229"/>
      <c r="D732" s="465" t="s">
        <v>315</v>
      </c>
      <c r="E732" s="465"/>
      <c r="F732" s="465"/>
      <c r="G732" s="465"/>
      <c r="H732" s="466"/>
      <c r="I732" s="201">
        <v>924</v>
      </c>
      <c r="J732" s="202">
        <v>114</v>
      </c>
      <c r="K732" s="203">
        <v>930000</v>
      </c>
      <c r="L732" s="204">
        <v>0</v>
      </c>
      <c r="M732" s="205">
        <v>2209.468</v>
      </c>
    </row>
    <row r="733" spans="1:13" ht="16.5" customHeight="1">
      <c r="A733" s="200"/>
      <c r="B733" s="228"/>
      <c r="C733" s="229"/>
      <c r="D733" s="230"/>
      <c r="E733" s="465" t="s">
        <v>288</v>
      </c>
      <c r="F733" s="465"/>
      <c r="G733" s="465"/>
      <c r="H733" s="466"/>
      <c r="I733" s="201">
        <v>924</v>
      </c>
      <c r="J733" s="202">
        <v>114</v>
      </c>
      <c r="K733" s="203">
        <v>939900</v>
      </c>
      <c r="L733" s="204">
        <v>0</v>
      </c>
      <c r="M733" s="205">
        <v>2209.468</v>
      </c>
    </row>
    <row r="734" spans="1:13" ht="61.5" customHeight="1">
      <c r="A734" s="200"/>
      <c r="B734" s="228"/>
      <c r="C734" s="229"/>
      <c r="D734" s="230"/>
      <c r="E734" s="230"/>
      <c r="F734" s="465" t="s">
        <v>501</v>
      </c>
      <c r="G734" s="465"/>
      <c r="H734" s="466"/>
      <c r="I734" s="201">
        <v>924</v>
      </c>
      <c r="J734" s="202">
        <v>114</v>
      </c>
      <c r="K734" s="203">
        <v>939903</v>
      </c>
      <c r="L734" s="204">
        <v>0</v>
      </c>
      <c r="M734" s="205">
        <v>2209.468</v>
      </c>
    </row>
    <row r="735" spans="1:13" ht="15" customHeight="1">
      <c r="A735" s="200"/>
      <c r="B735" s="228"/>
      <c r="C735" s="229"/>
      <c r="D735" s="230"/>
      <c r="E735" s="230"/>
      <c r="F735" s="230"/>
      <c r="G735" s="469" t="s">
        <v>290</v>
      </c>
      <c r="H735" s="470"/>
      <c r="I735" s="201">
        <v>924</v>
      </c>
      <c r="J735" s="202">
        <v>114</v>
      </c>
      <c r="K735" s="203">
        <v>939903</v>
      </c>
      <c r="L735" s="204">
        <v>1</v>
      </c>
      <c r="M735" s="205">
        <v>2209.468</v>
      </c>
    </row>
    <row r="736" spans="1:13" ht="35.25" customHeight="1">
      <c r="A736" s="208" t="s">
        <v>502</v>
      </c>
      <c r="B736" s="471" t="s">
        <v>503</v>
      </c>
      <c r="C736" s="471"/>
      <c r="D736" s="471"/>
      <c r="E736" s="471"/>
      <c r="F736" s="471"/>
      <c r="G736" s="471"/>
      <c r="H736" s="472"/>
      <c r="I736" s="209">
        <v>926</v>
      </c>
      <c r="J736" s="210">
        <v>0</v>
      </c>
      <c r="K736" s="211">
        <v>0</v>
      </c>
      <c r="L736" s="212">
        <v>0</v>
      </c>
      <c r="M736" s="213">
        <v>4779.954999999999</v>
      </c>
    </row>
    <row r="737" spans="1:13" ht="64.5" customHeight="1">
      <c r="A737" s="200"/>
      <c r="B737" s="228"/>
      <c r="C737" s="473" t="s">
        <v>207</v>
      </c>
      <c r="D737" s="473"/>
      <c r="E737" s="473"/>
      <c r="F737" s="473"/>
      <c r="G737" s="473"/>
      <c r="H737" s="474"/>
      <c r="I737" s="201">
        <v>926</v>
      </c>
      <c r="J737" s="202">
        <v>104</v>
      </c>
      <c r="K737" s="203">
        <v>0</v>
      </c>
      <c r="L737" s="204">
        <v>0</v>
      </c>
      <c r="M737" s="205">
        <v>4779.954999999999</v>
      </c>
    </row>
    <row r="738" spans="1:13" ht="20.25" customHeight="1">
      <c r="A738" s="200"/>
      <c r="B738" s="228"/>
      <c r="C738" s="229"/>
      <c r="D738" s="465" t="s">
        <v>266</v>
      </c>
      <c r="E738" s="465"/>
      <c r="F738" s="465"/>
      <c r="G738" s="465"/>
      <c r="H738" s="466"/>
      <c r="I738" s="201">
        <v>926</v>
      </c>
      <c r="J738" s="202">
        <v>104</v>
      </c>
      <c r="K738" s="203">
        <v>20000</v>
      </c>
      <c r="L738" s="204">
        <v>0</v>
      </c>
      <c r="M738" s="205">
        <v>4779.954999999999</v>
      </c>
    </row>
    <row r="739" spans="1:13" ht="20.25" customHeight="1">
      <c r="A739" s="200"/>
      <c r="B739" s="228"/>
      <c r="C739" s="229"/>
      <c r="D739" s="230"/>
      <c r="E739" s="465" t="s">
        <v>267</v>
      </c>
      <c r="F739" s="465"/>
      <c r="G739" s="465"/>
      <c r="H739" s="466"/>
      <c r="I739" s="201">
        <v>926</v>
      </c>
      <c r="J739" s="202">
        <v>104</v>
      </c>
      <c r="K739" s="203">
        <v>20400</v>
      </c>
      <c r="L739" s="204">
        <v>0</v>
      </c>
      <c r="M739" s="205">
        <v>4779.954999999999</v>
      </c>
    </row>
    <row r="740" spans="1:13" ht="32.25" customHeight="1">
      <c r="A740" s="200"/>
      <c r="B740" s="228"/>
      <c r="C740" s="229"/>
      <c r="D740" s="230"/>
      <c r="E740" s="230"/>
      <c r="F740" s="465" t="s">
        <v>504</v>
      </c>
      <c r="G740" s="465"/>
      <c r="H740" s="466"/>
      <c r="I740" s="201">
        <v>926</v>
      </c>
      <c r="J740" s="202">
        <v>104</v>
      </c>
      <c r="K740" s="203">
        <v>20425</v>
      </c>
      <c r="L740" s="204">
        <v>0</v>
      </c>
      <c r="M740" s="205">
        <v>4779.954999999999</v>
      </c>
    </row>
    <row r="741" spans="1:13" ht="19.5" customHeight="1">
      <c r="A741" s="200"/>
      <c r="B741" s="228"/>
      <c r="C741" s="229"/>
      <c r="D741" s="230"/>
      <c r="E741" s="230"/>
      <c r="F741" s="230"/>
      <c r="G741" s="469" t="s">
        <v>264</v>
      </c>
      <c r="H741" s="470"/>
      <c r="I741" s="201">
        <v>926</v>
      </c>
      <c r="J741" s="202">
        <v>104</v>
      </c>
      <c r="K741" s="203">
        <v>20425</v>
      </c>
      <c r="L741" s="204">
        <v>500</v>
      </c>
      <c r="M741" s="205">
        <v>4779.954999999999</v>
      </c>
    </row>
    <row r="742" spans="1:13" ht="32.25" customHeight="1">
      <c r="A742" s="208" t="s">
        <v>505</v>
      </c>
      <c r="B742" s="471" t="s">
        <v>298</v>
      </c>
      <c r="C742" s="471"/>
      <c r="D742" s="471"/>
      <c r="E742" s="471"/>
      <c r="F742" s="471"/>
      <c r="G742" s="471"/>
      <c r="H742" s="472"/>
      <c r="I742" s="209">
        <v>927</v>
      </c>
      <c r="J742" s="210">
        <v>0</v>
      </c>
      <c r="K742" s="211">
        <v>0</v>
      </c>
      <c r="L742" s="212">
        <v>0</v>
      </c>
      <c r="M742" s="213">
        <f>1816653.20005-15201.1696</f>
        <v>1801452.0304500002</v>
      </c>
    </row>
    <row r="743" spans="1:13" ht="63" customHeight="1">
      <c r="A743" s="200"/>
      <c r="B743" s="228"/>
      <c r="C743" s="473" t="s">
        <v>207</v>
      </c>
      <c r="D743" s="473"/>
      <c r="E743" s="473"/>
      <c r="F743" s="473"/>
      <c r="G743" s="473"/>
      <c r="H743" s="474"/>
      <c r="I743" s="201">
        <v>927</v>
      </c>
      <c r="J743" s="202">
        <v>104</v>
      </c>
      <c r="K743" s="203">
        <v>0</v>
      </c>
      <c r="L743" s="204">
        <v>0</v>
      </c>
      <c r="M743" s="205">
        <v>14523.64742</v>
      </c>
    </row>
    <row r="744" spans="1:13" ht="19.5" customHeight="1">
      <c r="A744" s="200"/>
      <c r="B744" s="228"/>
      <c r="C744" s="229"/>
      <c r="D744" s="465" t="s">
        <v>266</v>
      </c>
      <c r="E744" s="465"/>
      <c r="F744" s="465"/>
      <c r="G744" s="465"/>
      <c r="H744" s="466"/>
      <c r="I744" s="201">
        <v>927</v>
      </c>
      <c r="J744" s="202">
        <v>104</v>
      </c>
      <c r="K744" s="203">
        <v>20000</v>
      </c>
      <c r="L744" s="204">
        <v>0</v>
      </c>
      <c r="M744" s="205">
        <v>14523.64742</v>
      </c>
    </row>
    <row r="745" spans="1:13" ht="15.75" customHeight="1">
      <c r="A745" s="200"/>
      <c r="B745" s="228"/>
      <c r="C745" s="229"/>
      <c r="D745" s="230"/>
      <c r="E745" s="465" t="s">
        <v>267</v>
      </c>
      <c r="F745" s="465"/>
      <c r="G745" s="465"/>
      <c r="H745" s="466"/>
      <c r="I745" s="201">
        <v>927</v>
      </c>
      <c r="J745" s="202">
        <v>104</v>
      </c>
      <c r="K745" s="203">
        <v>20400</v>
      </c>
      <c r="L745" s="204">
        <v>0</v>
      </c>
      <c r="M745" s="205">
        <v>14523.64742</v>
      </c>
    </row>
    <row r="746" spans="1:13" ht="30.75" customHeight="1">
      <c r="A746" s="200"/>
      <c r="B746" s="228"/>
      <c r="C746" s="229"/>
      <c r="D746" s="230"/>
      <c r="E746" s="230"/>
      <c r="F746" s="465" t="s">
        <v>298</v>
      </c>
      <c r="G746" s="465"/>
      <c r="H746" s="466"/>
      <c r="I746" s="201">
        <v>927</v>
      </c>
      <c r="J746" s="202">
        <v>104</v>
      </c>
      <c r="K746" s="203">
        <v>20407</v>
      </c>
      <c r="L746" s="204">
        <v>0</v>
      </c>
      <c r="M746" s="205">
        <v>14523.64742</v>
      </c>
    </row>
    <row r="747" spans="1:13" ht="16.5" customHeight="1">
      <c r="A747" s="200"/>
      <c r="B747" s="228"/>
      <c r="C747" s="229"/>
      <c r="D747" s="230"/>
      <c r="E747" s="230"/>
      <c r="F747" s="230"/>
      <c r="G747" s="469" t="s">
        <v>264</v>
      </c>
      <c r="H747" s="470"/>
      <c r="I747" s="201">
        <v>927</v>
      </c>
      <c r="J747" s="202">
        <v>104</v>
      </c>
      <c r="K747" s="203">
        <v>20407</v>
      </c>
      <c r="L747" s="204">
        <v>500</v>
      </c>
      <c r="M747" s="205">
        <v>14523.64742</v>
      </c>
    </row>
    <row r="748" spans="1:13" ht="15.75" customHeight="1">
      <c r="A748" s="200"/>
      <c r="B748" s="228"/>
      <c r="C748" s="473" t="s">
        <v>211</v>
      </c>
      <c r="D748" s="473"/>
      <c r="E748" s="473"/>
      <c r="F748" s="473"/>
      <c r="G748" s="473"/>
      <c r="H748" s="474"/>
      <c r="I748" s="201">
        <v>927</v>
      </c>
      <c r="J748" s="202">
        <v>112</v>
      </c>
      <c r="K748" s="203">
        <v>0</v>
      </c>
      <c r="L748" s="204">
        <v>0</v>
      </c>
      <c r="M748" s="205">
        <v>756.12502</v>
      </c>
    </row>
    <row r="749" spans="1:13" ht="15.75" customHeight="1">
      <c r="A749" s="200"/>
      <c r="B749" s="228"/>
      <c r="C749" s="229"/>
      <c r="D749" s="465" t="s">
        <v>211</v>
      </c>
      <c r="E749" s="465"/>
      <c r="F749" s="465"/>
      <c r="G749" s="465"/>
      <c r="H749" s="466"/>
      <c r="I749" s="201">
        <v>927</v>
      </c>
      <c r="J749" s="202">
        <v>112</v>
      </c>
      <c r="K749" s="203">
        <v>700000</v>
      </c>
      <c r="L749" s="204">
        <v>0</v>
      </c>
      <c r="M749" s="205">
        <v>756.12502</v>
      </c>
    </row>
    <row r="750" spans="1:13" ht="15.75" customHeight="1">
      <c r="A750" s="200"/>
      <c r="B750" s="228"/>
      <c r="C750" s="229"/>
      <c r="D750" s="230"/>
      <c r="E750" s="465" t="s">
        <v>273</v>
      </c>
      <c r="F750" s="465"/>
      <c r="G750" s="465"/>
      <c r="H750" s="466"/>
      <c r="I750" s="201">
        <v>927</v>
      </c>
      <c r="J750" s="202">
        <v>112</v>
      </c>
      <c r="K750" s="203">
        <v>700500</v>
      </c>
      <c r="L750" s="204">
        <v>0</v>
      </c>
      <c r="M750" s="205">
        <v>756.12502</v>
      </c>
    </row>
    <row r="751" spans="1:13" ht="31.5" customHeight="1">
      <c r="A751" s="200"/>
      <c r="B751" s="228"/>
      <c r="C751" s="229"/>
      <c r="D751" s="230"/>
      <c r="E751" s="230"/>
      <c r="F751" s="465" t="s">
        <v>301</v>
      </c>
      <c r="G751" s="465"/>
      <c r="H751" s="466"/>
      <c r="I751" s="201">
        <v>927</v>
      </c>
      <c r="J751" s="202">
        <v>112</v>
      </c>
      <c r="K751" s="203">
        <v>700501</v>
      </c>
      <c r="L751" s="204">
        <v>0</v>
      </c>
      <c r="M751" s="205">
        <v>756.12502</v>
      </c>
    </row>
    <row r="752" spans="1:13" ht="15" customHeight="1">
      <c r="A752" s="200"/>
      <c r="B752" s="228"/>
      <c r="C752" s="229"/>
      <c r="D752" s="230"/>
      <c r="E752" s="230"/>
      <c r="F752" s="230"/>
      <c r="G752" s="469" t="s">
        <v>271</v>
      </c>
      <c r="H752" s="470"/>
      <c r="I752" s="201">
        <v>927</v>
      </c>
      <c r="J752" s="202">
        <v>112</v>
      </c>
      <c r="K752" s="203">
        <v>700501</v>
      </c>
      <c r="L752" s="204">
        <v>13</v>
      </c>
      <c r="M752" s="205">
        <v>756.12502</v>
      </c>
    </row>
    <row r="753" spans="1:13" ht="15" customHeight="1">
      <c r="A753" s="200"/>
      <c r="B753" s="228"/>
      <c r="C753" s="473" t="s">
        <v>212</v>
      </c>
      <c r="D753" s="473"/>
      <c r="E753" s="473"/>
      <c r="F753" s="473"/>
      <c r="G753" s="473"/>
      <c r="H753" s="474"/>
      <c r="I753" s="201">
        <v>927</v>
      </c>
      <c r="J753" s="202">
        <v>114</v>
      </c>
      <c r="K753" s="203">
        <v>0</v>
      </c>
      <c r="L753" s="204">
        <v>0</v>
      </c>
      <c r="M753" s="205">
        <v>52541.84621</v>
      </c>
    </row>
    <row r="754" spans="1:13" ht="46.5" customHeight="1">
      <c r="A754" s="200"/>
      <c r="B754" s="228"/>
      <c r="C754" s="229"/>
      <c r="D754" s="465" t="s">
        <v>481</v>
      </c>
      <c r="E754" s="465"/>
      <c r="F754" s="465"/>
      <c r="G754" s="465"/>
      <c r="H754" s="466"/>
      <c r="I754" s="201">
        <v>927</v>
      </c>
      <c r="J754" s="202">
        <v>114</v>
      </c>
      <c r="K754" s="203">
        <v>900000</v>
      </c>
      <c r="L754" s="204">
        <v>0</v>
      </c>
      <c r="M754" s="205">
        <v>7.5</v>
      </c>
    </row>
    <row r="755" spans="1:13" ht="45.75" customHeight="1">
      <c r="A755" s="200"/>
      <c r="B755" s="228"/>
      <c r="C755" s="229"/>
      <c r="D755" s="230"/>
      <c r="E755" s="465" t="s">
        <v>482</v>
      </c>
      <c r="F755" s="465"/>
      <c r="G755" s="465"/>
      <c r="H755" s="466"/>
      <c r="I755" s="201">
        <v>927</v>
      </c>
      <c r="J755" s="202">
        <v>114</v>
      </c>
      <c r="K755" s="203">
        <v>900200</v>
      </c>
      <c r="L755" s="204">
        <v>0</v>
      </c>
      <c r="M755" s="205">
        <v>7.5</v>
      </c>
    </row>
    <row r="756" spans="1:13" ht="15" customHeight="1">
      <c r="A756" s="200"/>
      <c r="B756" s="228"/>
      <c r="C756" s="229"/>
      <c r="D756" s="230"/>
      <c r="E756" s="230"/>
      <c r="F756" s="230"/>
      <c r="G756" s="469" t="s">
        <v>264</v>
      </c>
      <c r="H756" s="470"/>
      <c r="I756" s="201">
        <v>927</v>
      </c>
      <c r="J756" s="202">
        <v>114</v>
      </c>
      <c r="K756" s="203">
        <v>900200</v>
      </c>
      <c r="L756" s="204">
        <v>500</v>
      </c>
      <c r="M756" s="205">
        <v>7.5</v>
      </c>
    </row>
    <row r="757" spans="1:13" ht="30" customHeight="1">
      <c r="A757" s="200"/>
      <c r="B757" s="228"/>
      <c r="C757" s="229"/>
      <c r="D757" s="465" t="s">
        <v>274</v>
      </c>
      <c r="E757" s="465"/>
      <c r="F757" s="465"/>
      <c r="G757" s="465"/>
      <c r="H757" s="466"/>
      <c r="I757" s="201">
        <v>927</v>
      </c>
      <c r="J757" s="202">
        <v>114</v>
      </c>
      <c r="K757" s="203">
        <v>920000</v>
      </c>
      <c r="L757" s="204">
        <v>0</v>
      </c>
      <c r="M757" s="205">
        <v>0</v>
      </c>
    </row>
    <row r="758" spans="1:13" ht="15.75" customHeight="1">
      <c r="A758" s="200"/>
      <c r="B758" s="228"/>
      <c r="C758" s="229"/>
      <c r="D758" s="230"/>
      <c r="E758" s="465" t="s">
        <v>275</v>
      </c>
      <c r="F758" s="465"/>
      <c r="G758" s="465"/>
      <c r="H758" s="466"/>
      <c r="I758" s="201">
        <v>927</v>
      </c>
      <c r="J758" s="202">
        <v>114</v>
      </c>
      <c r="K758" s="203">
        <v>920300</v>
      </c>
      <c r="L758" s="204">
        <v>0</v>
      </c>
      <c r="M758" s="205">
        <v>0</v>
      </c>
    </row>
    <row r="759" spans="1:13" ht="63" customHeight="1">
      <c r="A759" s="200"/>
      <c r="B759" s="228"/>
      <c r="C759" s="229"/>
      <c r="D759" s="230"/>
      <c r="E759" s="230"/>
      <c r="F759" s="465" t="s">
        <v>506</v>
      </c>
      <c r="G759" s="465"/>
      <c r="H759" s="466"/>
      <c r="I759" s="201">
        <v>927</v>
      </c>
      <c r="J759" s="202">
        <v>114</v>
      </c>
      <c r="K759" s="203">
        <v>920370</v>
      </c>
      <c r="L759" s="204">
        <v>0</v>
      </c>
      <c r="M759" s="205">
        <v>0</v>
      </c>
    </row>
    <row r="760" spans="1:13" ht="16.5" customHeight="1">
      <c r="A760" s="200"/>
      <c r="B760" s="228"/>
      <c r="C760" s="229"/>
      <c r="D760" s="230"/>
      <c r="E760" s="230"/>
      <c r="F760" s="230"/>
      <c r="G760" s="469" t="s">
        <v>277</v>
      </c>
      <c r="H760" s="470"/>
      <c r="I760" s="201">
        <v>927</v>
      </c>
      <c r="J760" s="202">
        <v>114</v>
      </c>
      <c r="K760" s="203">
        <v>920370</v>
      </c>
      <c r="L760" s="204">
        <v>18</v>
      </c>
      <c r="M760" s="205">
        <v>0</v>
      </c>
    </row>
    <row r="761" spans="1:13" ht="29.25" customHeight="1">
      <c r="A761" s="200"/>
      <c r="B761" s="228"/>
      <c r="C761" s="229"/>
      <c r="D761" s="465" t="s">
        <v>315</v>
      </c>
      <c r="E761" s="465"/>
      <c r="F761" s="465"/>
      <c r="G761" s="465"/>
      <c r="H761" s="466"/>
      <c r="I761" s="201">
        <v>927</v>
      </c>
      <c r="J761" s="202">
        <v>114</v>
      </c>
      <c r="K761" s="203">
        <v>930000</v>
      </c>
      <c r="L761" s="204">
        <v>0</v>
      </c>
      <c r="M761" s="205">
        <v>52034.04621</v>
      </c>
    </row>
    <row r="762" spans="1:13" ht="18" customHeight="1">
      <c r="A762" s="200"/>
      <c r="B762" s="228"/>
      <c r="C762" s="229"/>
      <c r="D762" s="230"/>
      <c r="E762" s="465" t="s">
        <v>288</v>
      </c>
      <c r="F762" s="465"/>
      <c r="G762" s="465"/>
      <c r="H762" s="466"/>
      <c r="I762" s="201">
        <v>927</v>
      </c>
      <c r="J762" s="202">
        <v>114</v>
      </c>
      <c r="K762" s="203">
        <v>939900</v>
      </c>
      <c r="L762" s="204">
        <v>0</v>
      </c>
      <c r="M762" s="205">
        <v>52034.04621</v>
      </c>
    </row>
    <row r="763" spans="1:13" ht="17.25" customHeight="1">
      <c r="A763" s="200"/>
      <c r="B763" s="228"/>
      <c r="C763" s="229"/>
      <c r="D763" s="230"/>
      <c r="E763" s="230"/>
      <c r="F763" s="465" t="s">
        <v>507</v>
      </c>
      <c r="G763" s="465"/>
      <c r="H763" s="466"/>
      <c r="I763" s="201">
        <v>927</v>
      </c>
      <c r="J763" s="202">
        <v>114</v>
      </c>
      <c r="K763" s="203">
        <v>939902</v>
      </c>
      <c r="L763" s="204">
        <v>0</v>
      </c>
      <c r="M763" s="205">
        <v>32.23802000000002</v>
      </c>
    </row>
    <row r="764" spans="1:13" ht="17.25" customHeight="1">
      <c r="A764" s="200"/>
      <c r="B764" s="228"/>
      <c r="C764" s="229"/>
      <c r="D764" s="230"/>
      <c r="E764" s="230"/>
      <c r="F764" s="230"/>
      <c r="G764" s="469" t="s">
        <v>290</v>
      </c>
      <c r="H764" s="470"/>
      <c r="I764" s="201">
        <v>927</v>
      </c>
      <c r="J764" s="202">
        <v>114</v>
      </c>
      <c r="K764" s="203">
        <v>939902</v>
      </c>
      <c r="L764" s="204">
        <v>1</v>
      </c>
      <c r="M764" s="205">
        <v>32.23802000000002</v>
      </c>
    </row>
    <row r="765" spans="1:13" ht="30.75" customHeight="1">
      <c r="A765" s="200"/>
      <c r="B765" s="228"/>
      <c r="C765" s="229"/>
      <c r="D765" s="230"/>
      <c r="E765" s="230"/>
      <c r="F765" s="465" t="s">
        <v>508</v>
      </c>
      <c r="G765" s="465"/>
      <c r="H765" s="466"/>
      <c r="I765" s="201">
        <v>927</v>
      </c>
      <c r="J765" s="202">
        <v>114</v>
      </c>
      <c r="K765" s="203">
        <v>939904</v>
      </c>
      <c r="L765" s="204">
        <v>0</v>
      </c>
      <c r="M765" s="205">
        <v>21636.670029999994</v>
      </c>
    </row>
    <row r="766" spans="1:13" ht="16.5" customHeight="1">
      <c r="A766" s="200"/>
      <c r="B766" s="228"/>
      <c r="C766" s="229"/>
      <c r="D766" s="230"/>
      <c r="E766" s="230"/>
      <c r="F766" s="230"/>
      <c r="G766" s="469" t="s">
        <v>290</v>
      </c>
      <c r="H766" s="470"/>
      <c r="I766" s="201">
        <v>927</v>
      </c>
      <c r="J766" s="202">
        <v>114</v>
      </c>
      <c r="K766" s="203">
        <v>939904</v>
      </c>
      <c r="L766" s="204">
        <v>1</v>
      </c>
      <c r="M766" s="205">
        <v>21636.670029999994</v>
      </c>
    </row>
    <row r="767" spans="1:13" ht="16.5" customHeight="1">
      <c r="A767" s="200"/>
      <c r="B767" s="228"/>
      <c r="C767" s="229"/>
      <c r="D767" s="230"/>
      <c r="E767" s="230"/>
      <c r="F767" s="465" t="s">
        <v>509</v>
      </c>
      <c r="G767" s="465"/>
      <c r="H767" s="466"/>
      <c r="I767" s="201">
        <v>927</v>
      </c>
      <c r="J767" s="202">
        <v>114</v>
      </c>
      <c r="K767" s="203">
        <v>939906</v>
      </c>
      <c r="L767" s="204">
        <v>0</v>
      </c>
      <c r="M767" s="205">
        <v>8220.21279</v>
      </c>
    </row>
    <row r="768" spans="1:13" ht="16.5" customHeight="1">
      <c r="A768" s="200"/>
      <c r="B768" s="228"/>
      <c r="C768" s="229"/>
      <c r="D768" s="230"/>
      <c r="E768" s="230"/>
      <c r="F768" s="230"/>
      <c r="G768" s="469" t="s">
        <v>290</v>
      </c>
      <c r="H768" s="470"/>
      <c r="I768" s="201">
        <v>927</v>
      </c>
      <c r="J768" s="202">
        <v>114</v>
      </c>
      <c r="K768" s="203">
        <v>939906</v>
      </c>
      <c r="L768" s="204">
        <v>1</v>
      </c>
      <c r="M768" s="205">
        <v>8220.21279</v>
      </c>
    </row>
    <row r="769" spans="1:13" ht="18.75" customHeight="1">
      <c r="A769" s="200"/>
      <c r="B769" s="228"/>
      <c r="C769" s="229"/>
      <c r="D769" s="230"/>
      <c r="E769" s="230"/>
      <c r="F769" s="465" t="s">
        <v>510</v>
      </c>
      <c r="G769" s="465"/>
      <c r="H769" s="466"/>
      <c r="I769" s="201">
        <v>927</v>
      </c>
      <c r="J769" s="202">
        <v>114</v>
      </c>
      <c r="K769" s="203">
        <v>939907</v>
      </c>
      <c r="L769" s="204">
        <v>0</v>
      </c>
      <c r="M769" s="205">
        <v>22144.92537</v>
      </c>
    </row>
    <row r="770" spans="1:13" ht="17.25" customHeight="1">
      <c r="A770" s="200"/>
      <c r="B770" s="228"/>
      <c r="C770" s="229"/>
      <c r="D770" s="230"/>
      <c r="E770" s="230"/>
      <c r="F770" s="230"/>
      <c r="G770" s="469" t="s">
        <v>290</v>
      </c>
      <c r="H770" s="470"/>
      <c r="I770" s="201">
        <v>927</v>
      </c>
      <c r="J770" s="202">
        <v>114</v>
      </c>
      <c r="K770" s="203">
        <v>939907</v>
      </c>
      <c r="L770" s="204">
        <v>1</v>
      </c>
      <c r="M770" s="205">
        <v>22144.92537</v>
      </c>
    </row>
    <row r="771" spans="1:13" ht="30" customHeight="1">
      <c r="A771" s="200"/>
      <c r="B771" s="228"/>
      <c r="C771" s="229"/>
      <c r="D771" s="465" t="s">
        <v>490</v>
      </c>
      <c r="E771" s="465"/>
      <c r="F771" s="465"/>
      <c r="G771" s="465"/>
      <c r="H771" s="466"/>
      <c r="I771" s="201">
        <v>927</v>
      </c>
      <c r="J771" s="202">
        <v>114</v>
      </c>
      <c r="K771" s="203">
        <v>1020000</v>
      </c>
      <c r="L771" s="204">
        <v>0</v>
      </c>
      <c r="M771" s="205">
        <v>500.3</v>
      </c>
    </row>
    <row r="772" spans="1:13" ht="17.25" customHeight="1">
      <c r="A772" s="200"/>
      <c r="B772" s="228"/>
      <c r="C772" s="229"/>
      <c r="D772" s="230"/>
      <c r="E772" s="465" t="s">
        <v>511</v>
      </c>
      <c r="F772" s="465"/>
      <c r="G772" s="465"/>
      <c r="H772" s="466"/>
      <c r="I772" s="201">
        <v>927</v>
      </c>
      <c r="J772" s="202">
        <v>114</v>
      </c>
      <c r="K772" s="203">
        <v>1020200</v>
      </c>
      <c r="L772" s="204">
        <v>0</v>
      </c>
      <c r="M772" s="205">
        <v>500.3</v>
      </c>
    </row>
    <row r="773" spans="1:13" ht="48.75" customHeight="1">
      <c r="A773" s="200"/>
      <c r="B773" s="228"/>
      <c r="C773" s="229"/>
      <c r="D773" s="230"/>
      <c r="E773" s="230"/>
      <c r="F773" s="465" t="s">
        <v>512</v>
      </c>
      <c r="G773" s="465"/>
      <c r="H773" s="466"/>
      <c r="I773" s="201">
        <v>927</v>
      </c>
      <c r="J773" s="202">
        <v>114</v>
      </c>
      <c r="K773" s="203">
        <v>1020201</v>
      </c>
      <c r="L773" s="204">
        <v>0</v>
      </c>
      <c r="M773" s="205">
        <v>500.3</v>
      </c>
    </row>
    <row r="774" spans="1:13" ht="18" customHeight="1">
      <c r="A774" s="200"/>
      <c r="B774" s="228"/>
      <c r="C774" s="229"/>
      <c r="D774" s="230"/>
      <c r="E774" s="230"/>
      <c r="F774" s="230"/>
      <c r="G774" s="469" t="s">
        <v>493</v>
      </c>
      <c r="H774" s="470"/>
      <c r="I774" s="201">
        <v>927</v>
      </c>
      <c r="J774" s="202">
        <v>114</v>
      </c>
      <c r="K774" s="203">
        <v>1020201</v>
      </c>
      <c r="L774" s="204">
        <v>3</v>
      </c>
      <c r="M774" s="205">
        <v>500.3</v>
      </c>
    </row>
    <row r="775" spans="1:13" ht="45.75" customHeight="1">
      <c r="A775" s="200"/>
      <c r="B775" s="228"/>
      <c r="C775" s="473" t="s">
        <v>215</v>
      </c>
      <c r="D775" s="473"/>
      <c r="E775" s="473"/>
      <c r="F775" s="473"/>
      <c r="G775" s="473"/>
      <c r="H775" s="474"/>
      <c r="I775" s="201">
        <v>927</v>
      </c>
      <c r="J775" s="202">
        <v>309</v>
      </c>
      <c r="K775" s="203">
        <v>0</v>
      </c>
      <c r="L775" s="204">
        <v>0</v>
      </c>
      <c r="M775" s="205">
        <v>2970.9</v>
      </c>
    </row>
    <row r="776" spans="1:13" ht="15" customHeight="1">
      <c r="A776" s="200"/>
      <c r="B776" s="228"/>
      <c r="C776" s="229"/>
      <c r="D776" s="465" t="s">
        <v>211</v>
      </c>
      <c r="E776" s="465"/>
      <c r="F776" s="465"/>
      <c r="G776" s="465"/>
      <c r="H776" s="466"/>
      <c r="I776" s="201">
        <v>927</v>
      </c>
      <c r="J776" s="202">
        <v>309</v>
      </c>
      <c r="K776" s="203">
        <v>700000</v>
      </c>
      <c r="L776" s="204">
        <v>0</v>
      </c>
      <c r="M776" s="205">
        <v>10</v>
      </c>
    </row>
    <row r="777" spans="1:13" ht="15" customHeight="1">
      <c r="A777" s="200"/>
      <c r="B777" s="228"/>
      <c r="C777" s="229"/>
      <c r="D777" s="230"/>
      <c r="E777" s="465" t="s">
        <v>273</v>
      </c>
      <c r="F777" s="465"/>
      <c r="G777" s="465"/>
      <c r="H777" s="466"/>
      <c r="I777" s="201">
        <v>927</v>
      </c>
      <c r="J777" s="202">
        <v>309</v>
      </c>
      <c r="K777" s="203">
        <v>700500</v>
      </c>
      <c r="L777" s="204">
        <v>0</v>
      </c>
      <c r="M777" s="205">
        <v>10</v>
      </c>
    </row>
    <row r="778" spans="1:13" ht="33" customHeight="1">
      <c r="A778" s="200"/>
      <c r="B778" s="228"/>
      <c r="C778" s="229"/>
      <c r="D778" s="230"/>
      <c r="E778" s="230"/>
      <c r="F778" s="465" t="s">
        <v>301</v>
      </c>
      <c r="G778" s="465"/>
      <c r="H778" s="466"/>
      <c r="I778" s="201">
        <v>927</v>
      </c>
      <c r="J778" s="202">
        <v>309</v>
      </c>
      <c r="K778" s="203">
        <v>700501</v>
      </c>
      <c r="L778" s="204">
        <v>0</v>
      </c>
      <c r="M778" s="205">
        <v>10</v>
      </c>
    </row>
    <row r="779" spans="1:13" ht="18" customHeight="1">
      <c r="A779" s="200"/>
      <c r="B779" s="228"/>
      <c r="C779" s="229"/>
      <c r="D779" s="230"/>
      <c r="E779" s="230"/>
      <c r="F779" s="230"/>
      <c r="G779" s="469" t="s">
        <v>271</v>
      </c>
      <c r="H779" s="470"/>
      <c r="I779" s="201">
        <v>927</v>
      </c>
      <c r="J779" s="202">
        <v>309</v>
      </c>
      <c r="K779" s="203">
        <v>700501</v>
      </c>
      <c r="L779" s="204">
        <v>13</v>
      </c>
      <c r="M779" s="205">
        <v>10</v>
      </c>
    </row>
    <row r="780" spans="1:13" ht="44.25" customHeight="1">
      <c r="A780" s="200"/>
      <c r="B780" s="228"/>
      <c r="C780" s="229"/>
      <c r="D780" s="465" t="s">
        <v>321</v>
      </c>
      <c r="E780" s="465"/>
      <c r="F780" s="465"/>
      <c r="G780" s="465"/>
      <c r="H780" s="466"/>
      <c r="I780" s="201">
        <v>927</v>
      </c>
      <c r="J780" s="202">
        <v>309</v>
      </c>
      <c r="K780" s="203">
        <v>2180000</v>
      </c>
      <c r="L780" s="204">
        <v>0</v>
      </c>
      <c r="M780" s="205">
        <v>2960.9</v>
      </c>
    </row>
    <row r="781" spans="1:13" ht="44.25" customHeight="1">
      <c r="A781" s="200"/>
      <c r="B781" s="228"/>
      <c r="C781" s="229"/>
      <c r="D781" s="230"/>
      <c r="E781" s="465" t="s">
        <v>513</v>
      </c>
      <c r="F781" s="465"/>
      <c r="G781" s="465"/>
      <c r="H781" s="466"/>
      <c r="I781" s="201">
        <v>927</v>
      </c>
      <c r="J781" s="202">
        <v>309</v>
      </c>
      <c r="K781" s="203">
        <v>2180200</v>
      </c>
      <c r="L781" s="204">
        <v>0</v>
      </c>
      <c r="M781" s="205">
        <v>2960.9</v>
      </c>
    </row>
    <row r="782" spans="1:13" ht="77.25" customHeight="1">
      <c r="A782" s="200"/>
      <c r="B782" s="228"/>
      <c r="C782" s="229"/>
      <c r="D782" s="230"/>
      <c r="E782" s="230"/>
      <c r="F782" s="465" t="s">
        <v>631</v>
      </c>
      <c r="G782" s="465"/>
      <c r="H782" s="466"/>
      <c r="I782" s="201">
        <v>927</v>
      </c>
      <c r="J782" s="202">
        <v>309</v>
      </c>
      <c r="K782" s="203">
        <v>2180202</v>
      </c>
      <c r="L782" s="204">
        <v>0</v>
      </c>
      <c r="M782" s="205">
        <v>2960.9</v>
      </c>
    </row>
    <row r="783" spans="1:13" ht="48.75" customHeight="1">
      <c r="A783" s="200"/>
      <c r="B783" s="228"/>
      <c r="C783" s="229"/>
      <c r="D783" s="230"/>
      <c r="E783" s="230"/>
      <c r="F783" s="230"/>
      <c r="G783" s="469" t="s">
        <v>514</v>
      </c>
      <c r="H783" s="470"/>
      <c r="I783" s="201">
        <v>927</v>
      </c>
      <c r="J783" s="202">
        <v>309</v>
      </c>
      <c r="K783" s="203">
        <v>2180202</v>
      </c>
      <c r="L783" s="204">
        <v>14</v>
      </c>
      <c r="M783" s="205">
        <v>2960.9</v>
      </c>
    </row>
    <row r="784" spans="1:13" ht="17.25" customHeight="1">
      <c r="A784" s="200"/>
      <c r="B784" s="228"/>
      <c r="C784" s="473" t="s">
        <v>219</v>
      </c>
      <c r="D784" s="473"/>
      <c r="E784" s="473"/>
      <c r="F784" s="473"/>
      <c r="G784" s="473"/>
      <c r="H784" s="474"/>
      <c r="I784" s="201">
        <v>927</v>
      </c>
      <c r="J784" s="202">
        <v>408</v>
      </c>
      <c r="K784" s="203">
        <v>0</v>
      </c>
      <c r="L784" s="204">
        <v>0</v>
      </c>
      <c r="M784" s="205">
        <v>24277.72121</v>
      </c>
    </row>
    <row r="785" spans="1:13" ht="17.25" customHeight="1">
      <c r="A785" s="200"/>
      <c r="B785" s="228"/>
      <c r="C785" s="229"/>
      <c r="D785" s="465" t="s">
        <v>515</v>
      </c>
      <c r="E785" s="465"/>
      <c r="F785" s="465"/>
      <c r="G785" s="465"/>
      <c r="H785" s="466"/>
      <c r="I785" s="201">
        <v>927</v>
      </c>
      <c r="J785" s="202">
        <v>408</v>
      </c>
      <c r="K785" s="203">
        <v>3030000</v>
      </c>
      <c r="L785" s="204">
        <v>0</v>
      </c>
      <c r="M785" s="205">
        <v>24277.72121</v>
      </c>
    </row>
    <row r="786" spans="1:13" ht="32.25" customHeight="1">
      <c r="A786" s="200"/>
      <c r="B786" s="228"/>
      <c r="C786" s="229"/>
      <c r="D786" s="230"/>
      <c r="E786" s="465" t="s">
        <v>516</v>
      </c>
      <c r="F786" s="465"/>
      <c r="G786" s="465"/>
      <c r="H786" s="466"/>
      <c r="I786" s="201">
        <v>927</v>
      </c>
      <c r="J786" s="202">
        <v>408</v>
      </c>
      <c r="K786" s="203">
        <v>3030200</v>
      </c>
      <c r="L786" s="204">
        <v>0</v>
      </c>
      <c r="M786" s="205">
        <v>24277.72121</v>
      </c>
    </row>
    <row r="787" spans="1:13" ht="15.75" customHeight="1">
      <c r="A787" s="200"/>
      <c r="B787" s="228"/>
      <c r="C787" s="229"/>
      <c r="D787" s="230"/>
      <c r="E787" s="230"/>
      <c r="F787" s="465" t="s">
        <v>517</v>
      </c>
      <c r="G787" s="465"/>
      <c r="H787" s="466"/>
      <c r="I787" s="201">
        <v>927</v>
      </c>
      <c r="J787" s="202">
        <v>408</v>
      </c>
      <c r="K787" s="203">
        <v>3030201</v>
      </c>
      <c r="L787" s="204">
        <v>0</v>
      </c>
      <c r="M787" s="205">
        <v>5553.108</v>
      </c>
    </row>
    <row r="788" spans="1:13" ht="16.5" customHeight="1">
      <c r="A788" s="200"/>
      <c r="B788" s="228"/>
      <c r="C788" s="229"/>
      <c r="D788" s="230"/>
      <c r="E788" s="230"/>
      <c r="F788" s="230"/>
      <c r="G788" s="469" t="s">
        <v>264</v>
      </c>
      <c r="H788" s="470"/>
      <c r="I788" s="201">
        <v>927</v>
      </c>
      <c r="J788" s="202">
        <v>408</v>
      </c>
      <c r="K788" s="203">
        <v>3030201</v>
      </c>
      <c r="L788" s="204">
        <v>500</v>
      </c>
      <c r="M788" s="205">
        <v>5553.108</v>
      </c>
    </row>
    <row r="789" spans="1:13" ht="15.75" customHeight="1">
      <c r="A789" s="200"/>
      <c r="B789" s="228"/>
      <c r="C789" s="229"/>
      <c r="D789" s="230"/>
      <c r="E789" s="230"/>
      <c r="F789" s="465" t="s">
        <v>518</v>
      </c>
      <c r="G789" s="465"/>
      <c r="H789" s="466"/>
      <c r="I789" s="201">
        <v>927</v>
      </c>
      <c r="J789" s="202">
        <v>408</v>
      </c>
      <c r="K789" s="203">
        <v>3030202</v>
      </c>
      <c r="L789" s="204">
        <v>0</v>
      </c>
      <c r="M789" s="205">
        <v>4031.5522300000002</v>
      </c>
    </row>
    <row r="790" spans="1:13" ht="15" customHeight="1">
      <c r="A790" s="200"/>
      <c r="B790" s="228"/>
      <c r="C790" s="229"/>
      <c r="D790" s="230"/>
      <c r="E790" s="230"/>
      <c r="F790" s="230"/>
      <c r="G790" s="469" t="s">
        <v>264</v>
      </c>
      <c r="H790" s="470"/>
      <c r="I790" s="201">
        <v>927</v>
      </c>
      <c r="J790" s="202">
        <v>408</v>
      </c>
      <c r="K790" s="203">
        <v>3030202</v>
      </c>
      <c r="L790" s="204">
        <v>500</v>
      </c>
      <c r="M790" s="205">
        <v>4031.5522300000002</v>
      </c>
    </row>
    <row r="791" spans="1:13" ht="46.5" customHeight="1">
      <c r="A791" s="200"/>
      <c r="B791" s="228"/>
      <c r="C791" s="229"/>
      <c r="D791" s="230"/>
      <c r="E791" s="230"/>
      <c r="F791" s="465" t="s">
        <v>519</v>
      </c>
      <c r="G791" s="465"/>
      <c r="H791" s="466"/>
      <c r="I791" s="201">
        <v>927</v>
      </c>
      <c r="J791" s="202">
        <v>408</v>
      </c>
      <c r="K791" s="203">
        <v>3030203</v>
      </c>
      <c r="L791" s="204">
        <v>0</v>
      </c>
      <c r="M791" s="205">
        <v>7812.450670000001</v>
      </c>
    </row>
    <row r="792" spans="1:13" ht="15" customHeight="1">
      <c r="A792" s="200"/>
      <c r="B792" s="228"/>
      <c r="C792" s="229"/>
      <c r="D792" s="230"/>
      <c r="E792" s="230"/>
      <c r="F792" s="230"/>
      <c r="G792" s="469" t="s">
        <v>277</v>
      </c>
      <c r="H792" s="470"/>
      <c r="I792" s="201">
        <v>927</v>
      </c>
      <c r="J792" s="202">
        <v>408</v>
      </c>
      <c r="K792" s="203">
        <v>3030203</v>
      </c>
      <c r="L792" s="204">
        <v>18</v>
      </c>
      <c r="M792" s="205">
        <v>7812.450670000001</v>
      </c>
    </row>
    <row r="793" spans="1:13" ht="48" customHeight="1">
      <c r="A793" s="200"/>
      <c r="B793" s="228"/>
      <c r="C793" s="229"/>
      <c r="D793" s="230"/>
      <c r="E793" s="230"/>
      <c r="F793" s="465" t="s">
        <v>520</v>
      </c>
      <c r="G793" s="465"/>
      <c r="H793" s="466"/>
      <c r="I793" s="201">
        <v>927</v>
      </c>
      <c r="J793" s="202">
        <v>408</v>
      </c>
      <c r="K793" s="203">
        <v>3030204</v>
      </c>
      <c r="L793" s="204">
        <v>0</v>
      </c>
      <c r="M793" s="205">
        <v>6880.61031</v>
      </c>
    </row>
    <row r="794" spans="1:13" ht="15.75" customHeight="1">
      <c r="A794" s="200"/>
      <c r="B794" s="228"/>
      <c r="C794" s="229"/>
      <c r="D794" s="230"/>
      <c r="E794" s="230"/>
      <c r="F794" s="230"/>
      <c r="G794" s="469" t="s">
        <v>277</v>
      </c>
      <c r="H794" s="470"/>
      <c r="I794" s="201">
        <v>927</v>
      </c>
      <c r="J794" s="202">
        <v>408</v>
      </c>
      <c r="K794" s="203">
        <v>3030204</v>
      </c>
      <c r="L794" s="204">
        <v>18</v>
      </c>
      <c r="M794" s="205">
        <v>6880.61031</v>
      </c>
    </row>
    <row r="795" spans="1:13" ht="15.75" customHeight="1">
      <c r="A795" s="200"/>
      <c r="B795" s="228"/>
      <c r="C795" s="473" t="s">
        <v>220</v>
      </c>
      <c r="D795" s="473"/>
      <c r="E795" s="473"/>
      <c r="F795" s="473"/>
      <c r="G795" s="473"/>
      <c r="H795" s="474"/>
      <c r="I795" s="201">
        <v>927</v>
      </c>
      <c r="J795" s="202">
        <v>409</v>
      </c>
      <c r="K795" s="203">
        <v>0</v>
      </c>
      <c r="L795" s="204">
        <v>0</v>
      </c>
      <c r="M795" s="205">
        <v>49961.15</v>
      </c>
    </row>
    <row r="796" spans="1:13" ht="15.75" customHeight="1">
      <c r="A796" s="200"/>
      <c r="B796" s="228"/>
      <c r="C796" s="229"/>
      <c r="D796" s="465" t="s">
        <v>220</v>
      </c>
      <c r="E796" s="465"/>
      <c r="F796" s="465"/>
      <c r="G796" s="465"/>
      <c r="H796" s="466"/>
      <c r="I796" s="201">
        <v>927</v>
      </c>
      <c r="J796" s="202">
        <v>409</v>
      </c>
      <c r="K796" s="203">
        <v>3150000</v>
      </c>
      <c r="L796" s="204">
        <v>0</v>
      </c>
      <c r="M796" s="205">
        <v>49961.15</v>
      </c>
    </row>
    <row r="797" spans="1:13" ht="15.75" customHeight="1">
      <c r="A797" s="200"/>
      <c r="B797" s="228"/>
      <c r="C797" s="229"/>
      <c r="D797" s="230"/>
      <c r="E797" s="465" t="s">
        <v>521</v>
      </c>
      <c r="F797" s="465"/>
      <c r="G797" s="465"/>
      <c r="H797" s="466"/>
      <c r="I797" s="201">
        <v>927</v>
      </c>
      <c r="J797" s="202">
        <v>409</v>
      </c>
      <c r="K797" s="203">
        <v>3150200</v>
      </c>
      <c r="L797" s="204">
        <v>0</v>
      </c>
      <c r="M797" s="205">
        <v>49961.15</v>
      </c>
    </row>
    <row r="798" spans="1:13" ht="80.25" customHeight="1">
      <c r="A798" s="200"/>
      <c r="B798" s="228"/>
      <c r="C798" s="229"/>
      <c r="D798" s="230"/>
      <c r="E798" s="230"/>
      <c r="F798" s="465" t="s">
        <v>632</v>
      </c>
      <c r="G798" s="465"/>
      <c r="H798" s="466"/>
      <c r="I798" s="201">
        <v>927</v>
      </c>
      <c r="J798" s="202">
        <v>409</v>
      </c>
      <c r="K798" s="203">
        <v>3150201</v>
      </c>
      <c r="L798" s="204">
        <v>0</v>
      </c>
      <c r="M798" s="205">
        <v>46762</v>
      </c>
    </row>
    <row r="799" spans="1:13" ht="14.25" customHeight="1">
      <c r="A799" s="200"/>
      <c r="B799" s="228"/>
      <c r="C799" s="229"/>
      <c r="D799" s="230"/>
      <c r="E799" s="230"/>
      <c r="F799" s="230"/>
      <c r="G799" s="469" t="s">
        <v>493</v>
      </c>
      <c r="H799" s="470"/>
      <c r="I799" s="201">
        <v>927</v>
      </c>
      <c r="J799" s="202">
        <v>409</v>
      </c>
      <c r="K799" s="203">
        <v>3150201</v>
      </c>
      <c r="L799" s="204">
        <v>3</v>
      </c>
      <c r="M799" s="205">
        <v>46762</v>
      </c>
    </row>
    <row r="800" spans="1:13" ht="75.75" customHeight="1">
      <c r="A800" s="200"/>
      <c r="B800" s="228"/>
      <c r="C800" s="229"/>
      <c r="D800" s="230"/>
      <c r="E800" s="230"/>
      <c r="F800" s="465" t="s">
        <v>522</v>
      </c>
      <c r="G800" s="465"/>
      <c r="H800" s="466"/>
      <c r="I800" s="201">
        <v>927</v>
      </c>
      <c r="J800" s="202">
        <v>409</v>
      </c>
      <c r="K800" s="203">
        <v>3150204</v>
      </c>
      <c r="L800" s="204">
        <v>0</v>
      </c>
      <c r="M800" s="205">
        <v>3199.15</v>
      </c>
    </row>
    <row r="801" spans="1:13" ht="14.25" customHeight="1">
      <c r="A801" s="200"/>
      <c r="B801" s="228"/>
      <c r="C801" s="229"/>
      <c r="D801" s="230"/>
      <c r="E801" s="230"/>
      <c r="F801" s="230"/>
      <c r="G801" s="469" t="s">
        <v>493</v>
      </c>
      <c r="H801" s="470"/>
      <c r="I801" s="201">
        <v>927</v>
      </c>
      <c r="J801" s="202">
        <v>409</v>
      </c>
      <c r="K801" s="203">
        <v>3150204</v>
      </c>
      <c r="L801" s="204">
        <v>3</v>
      </c>
      <c r="M801" s="205">
        <v>3199.15</v>
      </c>
    </row>
    <row r="802" spans="1:13" ht="14.25" customHeight="1">
      <c r="A802" s="200"/>
      <c r="B802" s="228"/>
      <c r="C802" s="473" t="s">
        <v>223</v>
      </c>
      <c r="D802" s="473"/>
      <c r="E802" s="473"/>
      <c r="F802" s="473"/>
      <c r="G802" s="473"/>
      <c r="H802" s="474"/>
      <c r="I802" s="201">
        <v>927</v>
      </c>
      <c r="J802" s="202">
        <v>501</v>
      </c>
      <c r="K802" s="203">
        <v>0</v>
      </c>
      <c r="L802" s="204">
        <v>0</v>
      </c>
      <c r="M802" s="205">
        <f>537069.6729-15201.1696</f>
        <v>521868.5033</v>
      </c>
    </row>
    <row r="803" spans="1:13" ht="43.5" customHeight="1">
      <c r="A803" s="200"/>
      <c r="B803" s="228"/>
      <c r="C803" s="229"/>
      <c r="D803" s="465" t="s">
        <v>523</v>
      </c>
      <c r="E803" s="465"/>
      <c r="F803" s="465"/>
      <c r="G803" s="465"/>
      <c r="H803" s="466"/>
      <c r="I803" s="201">
        <v>927</v>
      </c>
      <c r="J803" s="202">
        <v>501</v>
      </c>
      <c r="K803" s="203">
        <v>980000</v>
      </c>
      <c r="L803" s="204">
        <v>0</v>
      </c>
      <c r="M803" s="205">
        <v>390.70739999999853</v>
      </c>
    </row>
    <row r="804" spans="1:13" ht="94.5" customHeight="1">
      <c r="A804" s="200"/>
      <c r="B804" s="228"/>
      <c r="C804" s="229"/>
      <c r="D804" s="230"/>
      <c r="E804" s="465" t="s">
        <v>524</v>
      </c>
      <c r="F804" s="465"/>
      <c r="G804" s="465"/>
      <c r="H804" s="466"/>
      <c r="I804" s="201">
        <v>927</v>
      </c>
      <c r="J804" s="202">
        <v>501</v>
      </c>
      <c r="K804" s="203">
        <v>980100</v>
      </c>
      <c r="L804" s="204">
        <v>0</v>
      </c>
      <c r="M804" s="205">
        <v>0</v>
      </c>
    </row>
    <row r="805" spans="1:13" ht="92.25" customHeight="1">
      <c r="A805" s="200"/>
      <c r="B805" s="228"/>
      <c r="C805" s="229"/>
      <c r="D805" s="230"/>
      <c r="E805" s="230"/>
      <c r="F805" s="465" t="s">
        <v>633</v>
      </c>
      <c r="G805" s="465"/>
      <c r="H805" s="466"/>
      <c r="I805" s="201">
        <v>927</v>
      </c>
      <c r="J805" s="202">
        <v>501</v>
      </c>
      <c r="K805" s="203">
        <v>980101</v>
      </c>
      <c r="L805" s="204">
        <v>0</v>
      </c>
      <c r="M805" s="205">
        <v>0</v>
      </c>
    </row>
    <row r="806" spans="1:13" ht="16.5" customHeight="1">
      <c r="A806" s="200"/>
      <c r="B806" s="228"/>
      <c r="C806" s="229"/>
      <c r="D806" s="230"/>
      <c r="E806" s="230"/>
      <c r="F806" s="230"/>
      <c r="G806" s="469" t="s">
        <v>264</v>
      </c>
      <c r="H806" s="470"/>
      <c r="I806" s="201">
        <v>927</v>
      </c>
      <c r="J806" s="202">
        <v>501</v>
      </c>
      <c r="K806" s="203">
        <v>980101</v>
      </c>
      <c r="L806" s="204">
        <v>500</v>
      </c>
      <c r="M806" s="205">
        <v>0</v>
      </c>
    </row>
    <row r="807" spans="1:13" ht="81" customHeight="1">
      <c r="A807" s="200"/>
      <c r="B807" s="228"/>
      <c r="C807" s="229"/>
      <c r="D807" s="230"/>
      <c r="E807" s="465" t="s">
        <v>525</v>
      </c>
      <c r="F807" s="465"/>
      <c r="G807" s="465"/>
      <c r="H807" s="466"/>
      <c r="I807" s="201">
        <v>927</v>
      </c>
      <c r="J807" s="202">
        <v>501</v>
      </c>
      <c r="K807" s="203">
        <v>980200</v>
      </c>
      <c r="L807" s="204">
        <v>0</v>
      </c>
      <c r="M807" s="205">
        <v>390.70739999999853</v>
      </c>
    </row>
    <row r="808" spans="1:13" ht="66" customHeight="1">
      <c r="A808" s="200"/>
      <c r="B808" s="228"/>
      <c r="C808" s="229"/>
      <c r="D808" s="230"/>
      <c r="E808" s="230"/>
      <c r="F808" s="465" t="s">
        <v>526</v>
      </c>
      <c r="G808" s="465"/>
      <c r="H808" s="466"/>
      <c r="I808" s="201">
        <v>927</v>
      </c>
      <c r="J808" s="202">
        <v>501</v>
      </c>
      <c r="K808" s="203">
        <v>980201</v>
      </c>
      <c r="L808" s="204">
        <v>0</v>
      </c>
      <c r="M808" s="205">
        <v>390.70739999999853</v>
      </c>
    </row>
    <row r="809" spans="1:13" ht="18" customHeight="1">
      <c r="A809" s="200"/>
      <c r="B809" s="228"/>
      <c r="C809" s="229"/>
      <c r="D809" s="230"/>
      <c r="E809" s="230"/>
      <c r="F809" s="230"/>
      <c r="G809" s="469" t="s">
        <v>264</v>
      </c>
      <c r="H809" s="470"/>
      <c r="I809" s="201">
        <v>927</v>
      </c>
      <c r="J809" s="202">
        <v>501</v>
      </c>
      <c r="K809" s="203">
        <v>980201</v>
      </c>
      <c r="L809" s="204">
        <v>500</v>
      </c>
      <c r="M809" s="205">
        <v>390.70739999999853</v>
      </c>
    </row>
    <row r="810" spans="1:13" ht="15" customHeight="1">
      <c r="A810" s="200"/>
      <c r="B810" s="228"/>
      <c r="C810" s="229"/>
      <c r="D810" s="465" t="s">
        <v>527</v>
      </c>
      <c r="E810" s="465"/>
      <c r="F810" s="465"/>
      <c r="G810" s="465"/>
      <c r="H810" s="466"/>
      <c r="I810" s="201">
        <v>927</v>
      </c>
      <c r="J810" s="202">
        <v>501</v>
      </c>
      <c r="K810" s="203">
        <v>1000000</v>
      </c>
      <c r="L810" s="204">
        <v>0</v>
      </c>
      <c r="M810" s="205">
        <v>365139.532</v>
      </c>
    </row>
    <row r="811" spans="1:13" ht="61.5" customHeight="1">
      <c r="A811" s="200"/>
      <c r="B811" s="228"/>
      <c r="C811" s="229"/>
      <c r="D811" s="230"/>
      <c r="E811" s="465" t="s">
        <v>634</v>
      </c>
      <c r="F811" s="465"/>
      <c r="G811" s="465"/>
      <c r="H811" s="466"/>
      <c r="I811" s="201">
        <v>927</v>
      </c>
      <c r="J811" s="202">
        <v>501</v>
      </c>
      <c r="K811" s="203">
        <v>1008200</v>
      </c>
      <c r="L811" s="204">
        <v>0</v>
      </c>
      <c r="M811" s="205">
        <v>365139.532</v>
      </c>
    </row>
    <row r="812" spans="1:13" ht="83.25" customHeight="1">
      <c r="A812" s="200"/>
      <c r="B812" s="228"/>
      <c r="C812" s="229"/>
      <c r="D812" s="230"/>
      <c r="E812" s="230"/>
      <c r="F812" s="465" t="s">
        <v>635</v>
      </c>
      <c r="G812" s="465"/>
      <c r="H812" s="466"/>
      <c r="I812" s="201">
        <v>927</v>
      </c>
      <c r="J812" s="202">
        <v>501</v>
      </c>
      <c r="K812" s="203">
        <v>1008201</v>
      </c>
      <c r="L812" s="204">
        <v>0</v>
      </c>
      <c r="M812" s="205">
        <v>2636.42</v>
      </c>
    </row>
    <row r="813" spans="1:13" ht="18" customHeight="1">
      <c r="A813" s="200"/>
      <c r="B813" s="228"/>
      <c r="C813" s="229"/>
      <c r="D813" s="230"/>
      <c r="E813" s="230"/>
      <c r="F813" s="230"/>
      <c r="G813" s="469" t="s">
        <v>493</v>
      </c>
      <c r="H813" s="470"/>
      <c r="I813" s="201">
        <v>927</v>
      </c>
      <c r="J813" s="202">
        <v>501</v>
      </c>
      <c r="K813" s="203">
        <v>1008201</v>
      </c>
      <c r="L813" s="204">
        <v>3</v>
      </c>
      <c r="M813" s="205">
        <v>2636.42</v>
      </c>
    </row>
    <row r="814" spans="1:13" ht="94.5" customHeight="1">
      <c r="A814" s="200"/>
      <c r="B814" s="228"/>
      <c r="C814" s="229"/>
      <c r="D814" s="230"/>
      <c r="E814" s="230"/>
      <c r="F814" s="465" t="s">
        <v>636</v>
      </c>
      <c r="G814" s="465"/>
      <c r="H814" s="466"/>
      <c r="I814" s="201">
        <v>927</v>
      </c>
      <c r="J814" s="202">
        <v>501</v>
      </c>
      <c r="K814" s="203">
        <v>1008202</v>
      </c>
      <c r="L814" s="204">
        <v>0</v>
      </c>
      <c r="M814" s="205">
        <v>1661.101</v>
      </c>
    </row>
    <row r="815" spans="1:13" ht="16.5" customHeight="1">
      <c r="A815" s="200"/>
      <c r="B815" s="228"/>
      <c r="C815" s="229"/>
      <c r="D815" s="230"/>
      <c r="E815" s="230"/>
      <c r="F815" s="230"/>
      <c r="G815" s="469" t="s">
        <v>493</v>
      </c>
      <c r="H815" s="470"/>
      <c r="I815" s="201">
        <v>927</v>
      </c>
      <c r="J815" s="202">
        <v>501</v>
      </c>
      <c r="K815" s="203">
        <v>1008202</v>
      </c>
      <c r="L815" s="204">
        <v>3</v>
      </c>
      <c r="M815" s="205">
        <v>1661.101</v>
      </c>
    </row>
    <row r="816" spans="1:13" ht="98.25" customHeight="1">
      <c r="A816" s="200"/>
      <c r="B816" s="228"/>
      <c r="C816" s="229"/>
      <c r="D816" s="230"/>
      <c r="E816" s="230"/>
      <c r="F816" s="465" t="s">
        <v>637</v>
      </c>
      <c r="G816" s="465"/>
      <c r="H816" s="466"/>
      <c r="I816" s="201">
        <v>927</v>
      </c>
      <c r="J816" s="202">
        <v>501</v>
      </c>
      <c r="K816" s="203">
        <v>1008203</v>
      </c>
      <c r="L816" s="204">
        <v>0</v>
      </c>
      <c r="M816" s="205">
        <v>1512.201</v>
      </c>
    </row>
    <row r="817" spans="1:13" ht="18" customHeight="1">
      <c r="A817" s="200"/>
      <c r="B817" s="228"/>
      <c r="C817" s="229"/>
      <c r="D817" s="230"/>
      <c r="E817" s="230"/>
      <c r="F817" s="230"/>
      <c r="G817" s="469" t="s">
        <v>493</v>
      </c>
      <c r="H817" s="470"/>
      <c r="I817" s="201">
        <v>927</v>
      </c>
      <c r="J817" s="202">
        <v>501</v>
      </c>
      <c r="K817" s="203">
        <v>1008203</v>
      </c>
      <c r="L817" s="204">
        <v>3</v>
      </c>
      <c r="M817" s="205">
        <v>1512.201</v>
      </c>
    </row>
    <row r="818" spans="1:13" ht="94.5" customHeight="1">
      <c r="A818" s="200"/>
      <c r="B818" s="228"/>
      <c r="C818" s="229"/>
      <c r="D818" s="230"/>
      <c r="E818" s="230"/>
      <c r="F818" s="465" t="s">
        <v>638</v>
      </c>
      <c r="G818" s="465"/>
      <c r="H818" s="466"/>
      <c r="I818" s="201">
        <v>927</v>
      </c>
      <c r="J818" s="202">
        <v>501</v>
      </c>
      <c r="K818" s="203">
        <v>1008204</v>
      </c>
      <c r="L818" s="204">
        <v>0</v>
      </c>
      <c r="M818" s="205">
        <v>632.782</v>
      </c>
    </row>
    <row r="819" spans="1:13" ht="18" customHeight="1">
      <c r="A819" s="200"/>
      <c r="B819" s="228"/>
      <c r="C819" s="229"/>
      <c r="D819" s="230"/>
      <c r="E819" s="230"/>
      <c r="F819" s="230"/>
      <c r="G819" s="469" t="s">
        <v>493</v>
      </c>
      <c r="H819" s="470"/>
      <c r="I819" s="201">
        <v>927</v>
      </c>
      <c r="J819" s="202">
        <v>501</v>
      </c>
      <c r="K819" s="203">
        <v>1008204</v>
      </c>
      <c r="L819" s="204">
        <v>3</v>
      </c>
      <c r="M819" s="205">
        <v>632.782</v>
      </c>
    </row>
    <row r="820" spans="1:13" ht="96" customHeight="1">
      <c r="A820" s="200"/>
      <c r="B820" s="228"/>
      <c r="C820" s="229"/>
      <c r="D820" s="230"/>
      <c r="E820" s="230"/>
      <c r="F820" s="465" t="s">
        <v>639</v>
      </c>
      <c r="G820" s="465"/>
      <c r="H820" s="466"/>
      <c r="I820" s="201">
        <v>927</v>
      </c>
      <c r="J820" s="202">
        <v>501</v>
      </c>
      <c r="K820" s="203">
        <v>1008205</v>
      </c>
      <c r="L820" s="204">
        <v>0</v>
      </c>
      <c r="M820" s="205">
        <v>542.028</v>
      </c>
    </row>
    <row r="821" spans="1:13" ht="16.5" customHeight="1">
      <c r="A821" s="200"/>
      <c r="B821" s="228"/>
      <c r="C821" s="229"/>
      <c r="D821" s="230"/>
      <c r="E821" s="230"/>
      <c r="F821" s="230"/>
      <c r="G821" s="469" t="s">
        <v>493</v>
      </c>
      <c r="H821" s="470"/>
      <c r="I821" s="201">
        <v>927</v>
      </c>
      <c r="J821" s="202">
        <v>501</v>
      </c>
      <c r="K821" s="203">
        <v>1008205</v>
      </c>
      <c r="L821" s="204">
        <v>3</v>
      </c>
      <c r="M821" s="205">
        <v>542.028</v>
      </c>
    </row>
    <row r="822" spans="1:13" ht="50.25" customHeight="1">
      <c r="A822" s="200"/>
      <c r="B822" s="228"/>
      <c r="C822" s="229"/>
      <c r="D822" s="230"/>
      <c r="E822" s="230"/>
      <c r="F822" s="465" t="s">
        <v>528</v>
      </c>
      <c r="G822" s="465"/>
      <c r="H822" s="466"/>
      <c r="I822" s="201">
        <v>927</v>
      </c>
      <c r="J822" s="202">
        <v>501</v>
      </c>
      <c r="K822" s="203">
        <v>1008206</v>
      </c>
      <c r="L822" s="204">
        <v>0</v>
      </c>
      <c r="M822" s="205">
        <v>173.945</v>
      </c>
    </row>
    <row r="823" spans="1:13" ht="18" customHeight="1">
      <c r="A823" s="200"/>
      <c r="B823" s="228"/>
      <c r="C823" s="229"/>
      <c r="D823" s="230"/>
      <c r="E823" s="230"/>
      <c r="F823" s="230"/>
      <c r="G823" s="469" t="s">
        <v>493</v>
      </c>
      <c r="H823" s="470"/>
      <c r="I823" s="201">
        <v>927</v>
      </c>
      <c r="J823" s="202">
        <v>501</v>
      </c>
      <c r="K823" s="203">
        <v>1008206</v>
      </c>
      <c r="L823" s="204">
        <v>3</v>
      </c>
      <c r="M823" s="205">
        <v>173.945</v>
      </c>
    </row>
    <row r="824" spans="1:13" ht="44.25" customHeight="1">
      <c r="A824" s="200"/>
      <c r="B824" s="228"/>
      <c r="C824" s="229"/>
      <c r="D824" s="230"/>
      <c r="E824" s="230"/>
      <c r="F824" s="465" t="s">
        <v>529</v>
      </c>
      <c r="G824" s="465"/>
      <c r="H824" s="466"/>
      <c r="I824" s="201">
        <v>927</v>
      </c>
      <c r="J824" s="202">
        <v>501</v>
      </c>
      <c r="K824" s="203">
        <v>1008207</v>
      </c>
      <c r="L824" s="204">
        <v>0</v>
      </c>
      <c r="M824" s="205">
        <v>329.175</v>
      </c>
    </row>
    <row r="825" spans="1:13" ht="18" customHeight="1">
      <c r="A825" s="200"/>
      <c r="B825" s="228"/>
      <c r="C825" s="229"/>
      <c r="D825" s="230"/>
      <c r="E825" s="230"/>
      <c r="F825" s="230"/>
      <c r="G825" s="469" t="s">
        <v>493</v>
      </c>
      <c r="H825" s="470"/>
      <c r="I825" s="201">
        <v>927</v>
      </c>
      <c r="J825" s="202">
        <v>501</v>
      </c>
      <c r="K825" s="203">
        <v>1008207</v>
      </c>
      <c r="L825" s="204">
        <v>3</v>
      </c>
      <c r="M825" s="205">
        <v>329.175</v>
      </c>
    </row>
    <row r="826" spans="1:13" ht="78.75" customHeight="1">
      <c r="A826" s="200"/>
      <c r="B826" s="228"/>
      <c r="C826" s="229"/>
      <c r="D826" s="230"/>
      <c r="E826" s="230"/>
      <c r="F826" s="465" t="s">
        <v>640</v>
      </c>
      <c r="G826" s="465"/>
      <c r="H826" s="466"/>
      <c r="I826" s="201">
        <v>927</v>
      </c>
      <c r="J826" s="202">
        <v>501</v>
      </c>
      <c r="K826" s="203">
        <v>1008208</v>
      </c>
      <c r="L826" s="204">
        <v>0</v>
      </c>
      <c r="M826" s="205">
        <v>160269.907</v>
      </c>
    </row>
    <row r="827" spans="1:13" ht="18.75" customHeight="1">
      <c r="A827" s="200"/>
      <c r="B827" s="228"/>
      <c r="C827" s="229"/>
      <c r="D827" s="230"/>
      <c r="E827" s="230"/>
      <c r="F827" s="230"/>
      <c r="G827" s="469" t="s">
        <v>493</v>
      </c>
      <c r="H827" s="470"/>
      <c r="I827" s="201">
        <v>927</v>
      </c>
      <c r="J827" s="202">
        <v>501</v>
      </c>
      <c r="K827" s="203">
        <v>1008208</v>
      </c>
      <c r="L827" s="204">
        <v>3</v>
      </c>
      <c r="M827" s="205">
        <v>160269.907</v>
      </c>
    </row>
    <row r="828" spans="1:13" ht="63.75" customHeight="1">
      <c r="A828" s="200"/>
      <c r="B828" s="228"/>
      <c r="C828" s="229"/>
      <c r="D828" s="230"/>
      <c r="E828" s="230"/>
      <c r="F828" s="465" t="s">
        <v>641</v>
      </c>
      <c r="G828" s="465"/>
      <c r="H828" s="466"/>
      <c r="I828" s="201">
        <v>927</v>
      </c>
      <c r="J828" s="202">
        <v>501</v>
      </c>
      <c r="K828" s="203">
        <v>1008209</v>
      </c>
      <c r="L828" s="204">
        <v>0</v>
      </c>
      <c r="M828" s="205">
        <v>172198.883</v>
      </c>
    </row>
    <row r="829" spans="1:13" ht="18" customHeight="1">
      <c r="A829" s="200"/>
      <c r="B829" s="228"/>
      <c r="C829" s="229"/>
      <c r="D829" s="230"/>
      <c r="E829" s="230"/>
      <c r="F829" s="230"/>
      <c r="G829" s="469" t="s">
        <v>493</v>
      </c>
      <c r="H829" s="470"/>
      <c r="I829" s="201">
        <v>927</v>
      </c>
      <c r="J829" s="202">
        <v>501</v>
      </c>
      <c r="K829" s="203">
        <v>1008209</v>
      </c>
      <c r="L829" s="204">
        <v>3</v>
      </c>
      <c r="M829" s="205">
        <v>172198.883</v>
      </c>
    </row>
    <row r="830" spans="1:13" ht="46.5" customHeight="1">
      <c r="A830" s="200"/>
      <c r="B830" s="228"/>
      <c r="C830" s="229"/>
      <c r="D830" s="230"/>
      <c r="E830" s="230"/>
      <c r="F830" s="465" t="s">
        <v>530</v>
      </c>
      <c r="G830" s="465"/>
      <c r="H830" s="466"/>
      <c r="I830" s="201">
        <v>927</v>
      </c>
      <c r="J830" s="202">
        <v>501</v>
      </c>
      <c r="K830" s="203">
        <v>1008210</v>
      </c>
      <c r="L830" s="204">
        <v>0</v>
      </c>
      <c r="M830" s="205">
        <v>8781.94</v>
      </c>
    </row>
    <row r="831" spans="1:13" ht="17.25" customHeight="1">
      <c r="A831" s="200"/>
      <c r="B831" s="228"/>
      <c r="C831" s="229"/>
      <c r="D831" s="230"/>
      <c r="E831" s="230"/>
      <c r="F831" s="230"/>
      <c r="G831" s="469" t="s">
        <v>493</v>
      </c>
      <c r="H831" s="470"/>
      <c r="I831" s="201">
        <v>927</v>
      </c>
      <c r="J831" s="202">
        <v>501</v>
      </c>
      <c r="K831" s="203">
        <v>1008210</v>
      </c>
      <c r="L831" s="204">
        <v>3</v>
      </c>
      <c r="M831" s="205">
        <v>8781.94</v>
      </c>
    </row>
    <row r="832" spans="1:13" ht="46.5" customHeight="1">
      <c r="A832" s="200"/>
      <c r="B832" s="228"/>
      <c r="C832" s="229"/>
      <c r="D832" s="230"/>
      <c r="E832" s="230"/>
      <c r="F832" s="465" t="s">
        <v>531</v>
      </c>
      <c r="G832" s="465"/>
      <c r="H832" s="466"/>
      <c r="I832" s="201">
        <v>927</v>
      </c>
      <c r="J832" s="202">
        <v>501</v>
      </c>
      <c r="K832" s="203">
        <v>1008211</v>
      </c>
      <c r="L832" s="204">
        <v>0</v>
      </c>
      <c r="M832" s="205">
        <v>16401.15</v>
      </c>
    </row>
    <row r="833" spans="1:13" ht="18" customHeight="1">
      <c r="A833" s="200"/>
      <c r="B833" s="228"/>
      <c r="C833" s="229"/>
      <c r="D833" s="230"/>
      <c r="E833" s="230"/>
      <c r="F833" s="230"/>
      <c r="G833" s="469" t="s">
        <v>493</v>
      </c>
      <c r="H833" s="470"/>
      <c r="I833" s="201">
        <v>927</v>
      </c>
      <c r="J833" s="202">
        <v>501</v>
      </c>
      <c r="K833" s="203">
        <v>1008211</v>
      </c>
      <c r="L833" s="204">
        <v>3</v>
      </c>
      <c r="M833" s="205">
        <v>16401.15</v>
      </c>
    </row>
    <row r="834" spans="1:13" ht="34.5" customHeight="1">
      <c r="A834" s="200"/>
      <c r="B834" s="228"/>
      <c r="C834" s="229"/>
      <c r="D834" s="465" t="s">
        <v>490</v>
      </c>
      <c r="E834" s="465"/>
      <c r="F834" s="465"/>
      <c r="G834" s="465"/>
      <c r="H834" s="466"/>
      <c r="I834" s="201">
        <v>927</v>
      </c>
      <c r="J834" s="202">
        <v>501</v>
      </c>
      <c r="K834" s="203">
        <v>1020000</v>
      </c>
      <c r="L834" s="204">
        <v>0</v>
      </c>
      <c r="M834" s="205">
        <v>3752.816</v>
      </c>
    </row>
    <row r="835" spans="1:13" ht="79.5" customHeight="1">
      <c r="A835" s="200"/>
      <c r="B835" s="228"/>
      <c r="C835" s="229"/>
      <c r="D835" s="230"/>
      <c r="E835" s="465" t="s">
        <v>491</v>
      </c>
      <c r="F835" s="465"/>
      <c r="G835" s="465"/>
      <c r="H835" s="466"/>
      <c r="I835" s="201">
        <v>927</v>
      </c>
      <c r="J835" s="202">
        <v>501</v>
      </c>
      <c r="K835" s="203">
        <v>1020100</v>
      </c>
      <c r="L835" s="204">
        <v>0</v>
      </c>
      <c r="M835" s="205">
        <v>3752.816</v>
      </c>
    </row>
    <row r="836" spans="1:13" ht="35.25" customHeight="1">
      <c r="A836" s="200"/>
      <c r="B836" s="228"/>
      <c r="C836" s="229"/>
      <c r="D836" s="230"/>
      <c r="E836" s="230"/>
      <c r="F836" s="465" t="s">
        <v>532</v>
      </c>
      <c r="G836" s="465"/>
      <c r="H836" s="466"/>
      <c r="I836" s="201">
        <v>927</v>
      </c>
      <c r="J836" s="202">
        <v>501</v>
      </c>
      <c r="K836" s="203">
        <v>1020102</v>
      </c>
      <c r="L836" s="204">
        <v>0</v>
      </c>
      <c r="M836" s="205">
        <v>3752.816</v>
      </c>
    </row>
    <row r="837" spans="1:13" ht="18" customHeight="1">
      <c r="A837" s="200"/>
      <c r="B837" s="228"/>
      <c r="C837" s="229"/>
      <c r="D837" s="230"/>
      <c r="E837" s="230"/>
      <c r="F837" s="230"/>
      <c r="G837" s="469" t="s">
        <v>493</v>
      </c>
      <c r="H837" s="470"/>
      <c r="I837" s="201">
        <v>927</v>
      </c>
      <c r="J837" s="202">
        <v>501</v>
      </c>
      <c r="K837" s="203">
        <v>1020102</v>
      </c>
      <c r="L837" s="204">
        <v>3</v>
      </c>
      <c r="M837" s="205">
        <v>3752.816</v>
      </c>
    </row>
    <row r="838" spans="1:13" ht="32.25" customHeight="1">
      <c r="A838" s="200"/>
      <c r="B838" s="228"/>
      <c r="C838" s="229"/>
      <c r="D838" s="465" t="s">
        <v>533</v>
      </c>
      <c r="E838" s="465"/>
      <c r="F838" s="465"/>
      <c r="G838" s="465"/>
      <c r="H838" s="466"/>
      <c r="I838" s="201">
        <v>927</v>
      </c>
      <c r="J838" s="202">
        <v>501</v>
      </c>
      <c r="K838" s="203">
        <v>1040000</v>
      </c>
      <c r="L838" s="204">
        <v>0</v>
      </c>
      <c r="M838" s="205">
        <v>54434.47</v>
      </c>
    </row>
    <row r="839" spans="1:13" ht="48" customHeight="1">
      <c r="A839" s="200"/>
      <c r="B839" s="228"/>
      <c r="C839" s="229"/>
      <c r="D839" s="230"/>
      <c r="E839" s="465" t="s">
        <v>534</v>
      </c>
      <c r="F839" s="465"/>
      <c r="G839" s="465"/>
      <c r="H839" s="466"/>
      <c r="I839" s="201">
        <v>927</v>
      </c>
      <c r="J839" s="202">
        <v>501</v>
      </c>
      <c r="K839" s="203">
        <v>1040400</v>
      </c>
      <c r="L839" s="204">
        <v>0</v>
      </c>
      <c r="M839" s="205">
        <v>20130.9</v>
      </c>
    </row>
    <row r="840" spans="1:13" ht="79.5" customHeight="1">
      <c r="A840" s="200"/>
      <c r="B840" s="228"/>
      <c r="C840" s="229"/>
      <c r="D840" s="230"/>
      <c r="E840" s="230"/>
      <c r="F840" s="465" t="s">
        <v>642</v>
      </c>
      <c r="G840" s="465"/>
      <c r="H840" s="466"/>
      <c r="I840" s="201">
        <v>927</v>
      </c>
      <c r="J840" s="202">
        <v>501</v>
      </c>
      <c r="K840" s="203">
        <v>1040401</v>
      </c>
      <c r="L840" s="204">
        <v>0</v>
      </c>
      <c r="M840" s="205">
        <v>20130.9</v>
      </c>
    </row>
    <row r="841" spans="1:13" ht="17.25" customHeight="1">
      <c r="A841" s="200"/>
      <c r="B841" s="228"/>
      <c r="C841" s="229"/>
      <c r="D841" s="230"/>
      <c r="E841" s="230"/>
      <c r="F841" s="230"/>
      <c r="G841" s="469" t="s">
        <v>493</v>
      </c>
      <c r="H841" s="470"/>
      <c r="I841" s="201">
        <v>927</v>
      </c>
      <c r="J841" s="202">
        <v>501</v>
      </c>
      <c r="K841" s="203">
        <v>1040401</v>
      </c>
      <c r="L841" s="204">
        <v>3</v>
      </c>
      <c r="M841" s="205">
        <v>20130.9</v>
      </c>
    </row>
    <row r="842" spans="1:13" ht="32.25" customHeight="1">
      <c r="A842" s="200"/>
      <c r="B842" s="228"/>
      <c r="C842" s="229"/>
      <c r="D842" s="230"/>
      <c r="E842" s="465" t="s">
        <v>535</v>
      </c>
      <c r="F842" s="465"/>
      <c r="G842" s="465"/>
      <c r="H842" s="466"/>
      <c r="I842" s="201">
        <v>927</v>
      </c>
      <c r="J842" s="202">
        <v>501</v>
      </c>
      <c r="K842" s="203">
        <v>1040800</v>
      </c>
      <c r="L842" s="204">
        <v>0</v>
      </c>
      <c r="M842" s="205">
        <v>34303.57</v>
      </c>
    </row>
    <row r="843" spans="1:13" ht="65.25" customHeight="1">
      <c r="A843" s="200"/>
      <c r="B843" s="228"/>
      <c r="C843" s="229"/>
      <c r="D843" s="230"/>
      <c r="E843" s="230"/>
      <c r="F843" s="465" t="s">
        <v>536</v>
      </c>
      <c r="G843" s="465"/>
      <c r="H843" s="466"/>
      <c r="I843" s="201">
        <v>927</v>
      </c>
      <c r="J843" s="202">
        <v>501</v>
      </c>
      <c r="K843" s="203">
        <v>1040805</v>
      </c>
      <c r="L843" s="204">
        <v>0</v>
      </c>
      <c r="M843" s="205">
        <v>34303.57</v>
      </c>
    </row>
    <row r="844" spans="1:13" ht="15.75" customHeight="1">
      <c r="A844" s="200"/>
      <c r="B844" s="228"/>
      <c r="C844" s="229"/>
      <c r="D844" s="230"/>
      <c r="E844" s="230"/>
      <c r="F844" s="230"/>
      <c r="G844" s="469" t="s">
        <v>493</v>
      </c>
      <c r="H844" s="470"/>
      <c r="I844" s="201">
        <v>927</v>
      </c>
      <c r="J844" s="202">
        <v>501</v>
      </c>
      <c r="K844" s="203">
        <v>1040805</v>
      </c>
      <c r="L844" s="204">
        <v>3</v>
      </c>
      <c r="M844" s="205">
        <v>34303.57</v>
      </c>
    </row>
    <row r="845" spans="1:13" ht="15.75" customHeight="1">
      <c r="A845" s="200"/>
      <c r="B845" s="228"/>
      <c r="C845" s="229"/>
      <c r="D845" s="465" t="s">
        <v>280</v>
      </c>
      <c r="E845" s="465"/>
      <c r="F845" s="465"/>
      <c r="G845" s="465"/>
      <c r="H845" s="466"/>
      <c r="I845" s="201">
        <v>927</v>
      </c>
      <c r="J845" s="202">
        <v>501</v>
      </c>
      <c r="K845" s="203">
        <v>3500000</v>
      </c>
      <c r="L845" s="204">
        <v>0</v>
      </c>
      <c r="M845" s="205">
        <f>108342.1475-15201.1696</f>
        <v>93140.97790000001</v>
      </c>
    </row>
    <row r="846" spans="1:13" ht="47.25" customHeight="1">
      <c r="A846" s="200"/>
      <c r="B846" s="228"/>
      <c r="C846" s="229"/>
      <c r="D846" s="230"/>
      <c r="E846" s="465" t="s">
        <v>281</v>
      </c>
      <c r="F846" s="465"/>
      <c r="G846" s="465"/>
      <c r="H846" s="466"/>
      <c r="I846" s="201">
        <v>927</v>
      </c>
      <c r="J846" s="202">
        <v>501</v>
      </c>
      <c r="K846" s="203">
        <v>3500100</v>
      </c>
      <c r="L846" s="204">
        <v>0</v>
      </c>
      <c r="M846" s="205">
        <f>107427.83525-15201.1696</f>
        <v>92226.66565000001</v>
      </c>
    </row>
    <row r="847" spans="1:13" ht="48.75" customHeight="1">
      <c r="A847" s="200"/>
      <c r="B847" s="228"/>
      <c r="C847" s="229"/>
      <c r="D847" s="230"/>
      <c r="E847" s="230"/>
      <c r="F847" s="465" t="s">
        <v>537</v>
      </c>
      <c r="G847" s="465"/>
      <c r="H847" s="466"/>
      <c r="I847" s="201">
        <v>927</v>
      </c>
      <c r="J847" s="202">
        <v>501</v>
      </c>
      <c r="K847" s="203">
        <v>3500104</v>
      </c>
      <c r="L847" s="204">
        <v>0</v>
      </c>
      <c r="M847" s="205">
        <f>106461.1696-15201.1696</f>
        <v>91260</v>
      </c>
    </row>
    <row r="848" spans="1:13" ht="15.75" customHeight="1">
      <c r="A848" s="200"/>
      <c r="B848" s="228"/>
      <c r="C848" s="229"/>
      <c r="D848" s="230"/>
      <c r="E848" s="230"/>
      <c r="F848" s="230"/>
      <c r="G848" s="469" t="s">
        <v>283</v>
      </c>
      <c r="H848" s="470"/>
      <c r="I848" s="201">
        <v>927</v>
      </c>
      <c r="J848" s="202">
        <v>501</v>
      </c>
      <c r="K848" s="203">
        <v>3500104</v>
      </c>
      <c r="L848" s="204">
        <v>6</v>
      </c>
      <c r="M848" s="205">
        <f>106461.1696-15201.1696</f>
        <v>91260</v>
      </c>
    </row>
    <row r="849" spans="1:13" ht="81" customHeight="1">
      <c r="A849" s="200"/>
      <c r="B849" s="228"/>
      <c r="C849" s="229"/>
      <c r="D849" s="230"/>
      <c r="E849" s="230"/>
      <c r="F849" s="465" t="s">
        <v>538</v>
      </c>
      <c r="G849" s="465"/>
      <c r="H849" s="466"/>
      <c r="I849" s="201">
        <v>927</v>
      </c>
      <c r="J849" s="202">
        <v>501</v>
      </c>
      <c r="K849" s="203">
        <v>3500105</v>
      </c>
      <c r="L849" s="204">
        <v>0</v>
      </c>
      <c r="M849" s="205">
        <v>966.6656500000001</v>
      </c>
    </row>
    <row r="850" spans="1:13" ht="17.25" customHeight="1">
      <c r="A850" s="200"/>
      <c r="B850" s="228"/>
      <c r="C850" s="229"/>
      <c r="D850" s="230"/>
      <c r="E850" s="230"/>
      <c r="F850" s="230"/>
      <c r="G850" s="469" t="s">
        <v>277</v>
      </c>
      <c r="H850" s="470"/>
      <c r="I850" s="201">
        <v>927</v>
      </c>
      <c r="J850" s="202">
        <v>501</v>
      </c>
      <c r="K850" s="203">
        <v>3500105</v>
      </c>
      <c r="L850" s="204">
        <v>18</v>
      </c>
      <c r="M850" s="205">
        <v>966.6656500000001</v>
      </c>
    </row>
    <row r="851" spans="1:13" ht="46.5" customHeight="1">
      <c r="A851" s="200"/>
      <c r="B851" s="228"/>
      <c r="C851" s="229"/>
      <c r="D851" s="230"/>
      <c r="E851" s="465" t="s">
        <v>486</v>
      </c>
      <c r="F851" s="465"/>
      <c r="G851" s="465"/>
      <c r="H851" s="466"/>
      <c r="I851" s="201">
        <v>927</v>
      </c>
      <c r="J851" s="202">
        <v>501</v>
      </c>
      <c r="K851" s="203">
        <v>3500200</v>
      </c>
      <c r="L851" s="204">
        <v>0</v>
      </c>
      <c r="M851" s="205">
        <v>914.31225</v>
      </c>
    </row>
    <row r="852" spans="1:13" ht="15" customHeight="1">
      <c r="A852" s="200"/>
      <c r="B852" s="228"/>
      <c r="C852" s="229"/>
      <c r="D852" s="230"/>
      <c r="E852" s="230"/>
      <c r="F852" s="465" t="s">
        <v>487</v>
      </c>
      <c r="G852" s="465"/>
      <c r="H852" s="466"/>
      <c r="I852" s="201">
        <v>927</v>
      </c>
      <c r="J852" s="202">
        <v>501</v>
      </c>
      <c r="K852" s="203">
        <v>3500202</v>
      </c>
      <c r="L852" s="204">
        <v>0</v>
      </c>
      <c r="M852" s="205">
        <v>914.31225</v>
      </c>
    </row>
    <row r="853" spans="1:13" ht="20.25" customHeight="1">
      <c r="A853" s="200"/>
      <c r="B853" s="228"/>
      <c r="C853" s="229"/>
      <c r="D853" s="230"/>
      <c r="E853" s="230"/>
      <c r="F853" s="230"/>
      <c r="G853" s="469" t="s">
        <v>264</v>
      </c>
      <c r="H853" s="470"/>
      <c r="I853" s="201">
        <v>927</v>
      </c>
      <c r="J853" s="202">
        <v>501</v>
      </c>
      <c r="K853" s="203">
        <v>3500202</v>
      </c>
      <c r="L853" s="204">
        <v>500</v>
      </c>
      <c r="M853" s="205">
        <v>914.31225</v>
      </c>
    </row>
    <row r="854" spans="1:13" ht="15.75" customHeight="1">
      <c r="A854" s="200"/>
      <c r="B854" s="228"/>
      <c r="C854" s="229"/>
      <c r="D854" s="465" t="s">
        <v>308</v>
      </c>
      <c r="E854" s="465"/>
      <c r="F854" s="465"/>
      <c r="G854" s="465"/>
      <c r="H854" s="466"/>
      <c r="I854" s="201">
        <v>927</v>
      </c>
      <c r="J854" s="202">
        <v>501</v>
      </c>
      <c r="K854" s="203">
        <v>7950000</v>
      </c>
      <c r="L854" s="204">
        <v>0</v>
      </c>
      <c r="M854" s="205">
        <v>5010</v>
      </c>
    </row>
    <row r="855" spans="1:13" ht="63" customHeight="1">
      <c r="A855" s="200"/>
      <c r="B855" s="228"/>
      <c r="C855" s="229"/>
      <c r="D855" s="230"/>
      <c r="E855" s="230"/>
      <c r="F855" s="465" t="s">
        <v>539</v>
      </c>
      <c r="G855" s="465"/>
      <c r="H855" s="466"/>
      <c r="I855" s="201">
        <v>927</v>
      </c>
      <c r="J855" s="202">
        <v>501</v>
      </c>
      <c r="K855" s="203">
        <v>7950045</v>
      </c>
      <c r="L855" s="204">
        <v>0</v>
      </c>
      <c r="M855" s="205">
        <v>5010</v>
      </c>
    </row>
    <row r="856" spans="1:13" ht="18.75" customHeight="1">
      <c r="A856" s="200"/>
      <c r="B856" s="228"/>
      <c r="C856" s="229"/>
      <c r="D856" s="230"/>
      <c r="E856" s="230"/>
      <c r="F856" s="230"/>
      <c r="G856" s="469" t="s">
        <v>264</v>
      </c>
      <c r="H856" s="470"/>
      <c r="I856" s="201">
        <v>927</v>
      </c>
      <c r="J856" s="202">
        <v>501</v>
      </c>
      <c r="K856" s="203">
        <v>7950045</v>
      </c>
      <c r="L856" s="204">
        <v>500</v>
      </c>
      <c r="M856" s="205">
        <v>5010</v>
      </c>
    </row>
    <row r="857" spans="1:13" ht="18.75" customHeight="1">
      <c r="A857" s="200"/>
      <c r="B857" s="228"/>
      <c r="C857" s="473" t="s">
        <v>224</v>
      </c>
      <c r="D857" s="473"/>
      <c r="E857" s="473"/>
      <c r="F857" s="473"/>
      <c r="G857" s="473"/>
      <c r="H857" s="474"/>
      <c r="I857" s="201">
        <v>927</v>
      </c>
      <c r="J857" s="202">
        <v>502</v>
      </c>
      <c r="K857" s="203">
        <v>0</v>
      </c>
      <c r="L857" s="204">
        <v>0</v>
      </c>
      <c r="M857" s="205">
        <v>365011.12805</v>
      </c>
    </row>
    <row r="858" spans="1:13" ht="32.25" customHeight="1">
      <c r="A858" s="200"/>
      <c r="B858" s="228"/>
      <c r="C858" s="229"/>
      <c r="D858" s="465" t="s">
        <v>533</v>
      </c>
      <c r="E858" s="465"/>
      <c r="F858" s="465"/>
      <c r="G858" s="465"/>
      <c r="H858" s="466"/>
      <c r="I858" s="201">
        <v>927</v>
      </c>
      <c r="J858" s="202">
        <v>502</v>
      </c>
      <c r="K858" s="203">
        <v>1040000</v>
      </c>
      <c r="L858" s="204">
        <v>0</v>
      </c>
      <c r="M858" s="205">
        <v>36611.93965</v>
      </c>
    </row>
    <row r="859" spans="1:13" ht="29.25" customHeight="1">
      <c r="A859" s="200"/>
      <c r="B859" s="228"/>
      <c r="C859" s="229"/>
      <c r="D859" s="230"/>
      <c r="E859" s="465" t="s">
        <v>540</v>
      </c>
      <c r="F859" s="465"/>
      <c r="G859" s="465"/>
      <c r="H859" s="466"/>
      <c r="I859" s="201">
        <v>927</v>
      </c>
      <c r="J859" s="202">
        <v>502</v>
      </c>
      <c r="K859" s="203">
        <v>1040300</v>
      </c>
      <c r="L859" s="204">
        <v>0</v>
      </c>
      <c r="M859" s="205">
        <v>12619.43965</v>
      </c>
    </row>
    <row r="860" spans="1:13" ht="18" customHeight="1">
      <c r="A860" s="200"/>
      <c r="B860" s="228"/>
      <c r="C860" s="229"/>
      <c r="D860" s="230"/>
      <c r="E860" s="230"/>
      <c r="F860" s="230"/>
      <c r="G860" s="469" t="s">
        <v>493</v>
      </c>
      <c r="H860" s="470"/>
      <c r="I860" s="201">
        <v>927</v>
      </c>
      <c r="J860" s="202">
        <v>502</v>
      </c>
      <c r="K860" s="203">
        <v>1040300</v>
      </c>
      <c r="L860" s="204">
        <v>3</v>
      </c>
      <c r="M860" s="205">
        <v>12619.43965</v>
      </c>
    </row>
    <row r="861" spans="1:13" ht="46.5" customHeight="1">
      <c r="A861" s="200"/>
      <c r="B861" s="228"/>
      <c r="C861" s="229"/>
      <c r="D861" s="230"/>
      <c r="E861" s="465" t="s">
        <v>534</v>
      </c>
      <c r="F861" s="465"/>
      <c r="G861" s="465"/>
      <c r="H861" s="466"/>
      <c r="I861" s="201">
        <v>927</v>
      </c>
      <c r="J861" s="202">
        <v>502</v>
      </c>
      <c r="K861" s="203">
        <v>1040400</v>
      </c>
      <c r="L861" s="204">
        <v>0</v>
      </c>
      <c r="M861" s="205">
        <v>23992.5</v>
      </c>
    </row>
    <row r="862" spans="1:13" ht="54.75" customHeight="1">
      <c r="A862" s="200"/>
      <c r="B862" s="228"/>
      <c r="C862" s="229"/>
      <c r="D862" s="230"/>
      <c r="E862" s="230"/>
      <c r="F862" s="475" t="s">
        <v>541</v>
      </c>
      <c r="G862" s="476"/>
      <c r="H862" s="477"/>
      <c r="I862" s="201">
        <v>927</v>
      </c>
      <c r="J862" s="202">
        <v>502</v>
      </c>
      <c r="K862" s="203">
        <v>1040403</v>
      </c>
      <c r="L862" s="204">
        <v>0</v>
      </c>
      <c r="M862" s="205">
        <v>23992.5</v>
      </c>
    </row>
    <row r="863" spans="1:13" ht="17.25" customHeight="1">
      <c r="A863" s="200"/>
      <c r="B863" s="228"/>
      <c r="C863" s="229"/>
      <c r="D863" s="230"/>
      <c r="E863" s="230"/>
      <c r="F863" s="230"/>
      <c r="G863" s="469" t="s">
        <v>493</v>
      </c>
      <c r="H863" s="470"/>
      <c r="I863" s="201">
        <v>927</v>
      </c>
      <c r="J863" s="202">
        <v>502</v>
      </c>
      <c r="K863" s="203">
        <v>1040403</v>
      </c>
      <c r="L863" s="204">
        <v>3</v>
      </c>
      <c r="M863" s="205">
        <v>23992.5</v>
      </c>
    </row>
    <row r="864" spans="1:13" ht="21.75" customHeight="1">
      <c r="A864" s="200"/>
      <c r="B864" s="228"/>
      <c r="C864" s="229"/>
      <c r="D864" s="465" t="s">
        <v>284</v>
      </c>
      <c r="E864" s="465"/>
      <c r="F864" s="465"/>
      <c r="G864" s="465"/>
      <c r="H864" s="466"/>
      <c r="I864" s="201">
        <v>927</v>
      </c>
      <c r="J864" s="202">
        <v>502</v>
      </c>
      <c r="K864" s="203">
        <v>3510000</v>
      </c>
      <c r="L864" s="204">
        <v>0</v>
      </c>
      <c r="M864" s="205">
        <v>325240.18840000004</v>
      </c>
    </row>
    <row r="865" spans="1:13" ht="51.75" customHeight="1">
      <c r="A865" s="200"/>
      <c r="B865" s="228"/>
      <c r="C865" s="229"/>
      <c r="D865" s="230"/>
      <c r="E865" s="465" t="s">
        <v>285</v>
      </c>
      <c r="F865" s="465"/>
      <c r="G865" s="465"/>
      <c r="H865" s="466"/>
      <c r="I865" s="201">
        <v>927</v>
      </c>
      <c r="J865" s="202">
        <v>502</v>
      </c>
      <c r="K865" s="203">
        <v>3510200</v>
      </c>
      <c r="L865" s="204">
        <v>0</v>
      </c>
      <c r="M865" s="205">
        <v>324228.2674</v>
      </c>
    </row>
    <row r="866" spans="1:13" ht="47.25" customHeight="1">
      <c r="A866" s="200"/>
      <c r="B866" s="228"/>
      <c r="C866" s="229"/>
      <c r="D866" s="230"/>
      <c r="E866" s="230"/>
      <c r="F866" s="465" t="s">
        <v>542</v>
      </c>
      <c r="G866" s="465"/>
      <c r="H866" s="466"/>
      <c r="I866" s="201">
        <v>927</v>
      </c>
      <c r="J866" s="202">
        <v>502</v>
      </c>
      <c r="K866" s="203">
        <v>3510205</v>
      </c>
      <c r="L866" s="204">
        <v>0</v>
      </c>
      <c r="M866" s="205">
        <v>318890.27429000003</v>
      </c>
    </row>
    <row r="867" spans="1:13" ht="15.75" customHeight="1">
      <c r="A867" s="200"/>
      <c r="B867" s="228"/>
      <c r="C867" s="229"/>
      <c r="D867" s="230"/>
      <c r="E867" s="230"/>
      <c r="F867" s="230"/>
      <c r="G867" s="469" t="s">
        <v>283</v>
      </c>
      <c r="H867" s="470"/>
      <c r="I867" s="201">
        <v>927</v>
      </c>
      <c r="J867" s="202">
        <v>502</v>
      </c>
      <c r="K867" s="203">
        <v>3510205</v>
      </c>
      <c r="L867" s="204">
        <v>6</v>
      </c>
      <c r="M867" s="205">
        <v>318890.27429000003</v>
      </c>
    </row>
    <row r="868" spans="1:13" ht="76.5" customHeight="1">
      <c r="A868" s="200"/>
      <c r="B868" s="228"/>
      <c r="C868" s="229"/>
      <c r="D868" s="230"/>
      <c r="E868" s="230"/>
      <c r="F868" s="465" t="s">
        <v>543</v>
      </c>
      <c r="G868" s="465"/>
      <c r="H868" s="466"/>
      <c r="I868" s="201">
        <v>927</v>
      </c>
      <c r="J868" s="202">
        <v>502</v>
      </c>
      <c r="K868" s="203">
        <v>3510209</v>
      </c>
      <c r="L868" s="204">
        <v>0</v>
      </c>
      <c r="M868" s="205">
        <v>5337.99311</v>
      </c>
    </row>
    <row r="869" spans="1:13" ht="15.75" customHeight="1">
      <c r="A869" s="200"/>
      <c r="B869" s="228"/>
      <c r="C869" s="229"/>
      <c r="D869" s="230"/>
      <c r="E869" s="230"/>
      <c r="F869" s="230"/>
      <c r="G869" s="469" t="s">
        <v>277</v>
      </c>
      <c r="H869" s="470"/>
      <c r="I869" s="201">
        <v>927</v>
      </c>
      <c r="J869" s="202">
        <v>502</v>
      </c>
      <c r="K869" s="203">
        <v>3510209</v>
      </c>
      <c r="L869" s="204">
        <v>18</v>
      </c>
      <c r="M869" s="205">
        <v>5337.99311</v>
      </c>
    </row>
    <row r="870" spans="1:13" ht="63" customHeight="1">
      <c r="A870" s="200"/>
      <c r="B870" s="228"/>
      <c r="C870" s="229"/>
      <c r="D870" s="230"/>
      <c r="E870" s="465" t="s">
        <v>544</v>
      </c>
      <c r="F870" s="465"/>
      <c r="G870" s="465"/>
      <c r="H870" s="466"/>
      <c r="I870" s="201">
        <v>927</v>
      </c>
      <c r="J870" s="202">
        <v>502</v>
      </c>
      <c r="K870" s="203">
        <v>3510300</v>
      </c>
      <c r="L870" s="204">
        <v>0</v>
      </c>
      <c r="M870" s="205">
        <v>1011.921</v>
      </c>
    </row>
    <row r="871" spans="1:13" ht="16.5" customHeight="1">
      <c r="A871" s="200"/>
      <c r="B871" s="228"/>
      <c r="C871" s="229"/>
      <c r="D871" s="230"/>
      <c r="E871" s="230"/>
      <c r="F871" s="230"/>
      <c r="G871" s="469" t="s">
        <v>283</v>
      </c>
      <c r="H871" s="470"/>
      <c r="I871" s="201">
        <v>927</v>
      </c>
      <c r="J871" s="202">
        <v>502</v>
      </c>
      <c r="K871" s="203">
        <v>3510300</v>
      </c>
      <c r="L871" s="204">
        <v>6</v>
      </c>
      <c r="M871" s="205">
        <v>11.921</v>
      </c>
    </row>
    <row r="872" spans="1:13" ht="81.75" customHeight="1">
      <c r="A872" s="200"/>
      <c r="B872" s="228"/>
      <c r="C872" s="229"/>
      <c r="D872" s="230"/>
      <c r="E872" s="230"/>
      <c r="F872" s="465" t="s">
        <v>545</v>
      </c>
      <c r="G872" s="465"/>
      <c r="H872" s="466"/>
      <c r="I872" s="201">
        <v>927</v>
      </c>
      <c r="J872" s="202">
        <v>502</v>
      </c>
      <c r="K872" s="203">
        <v>3510302</v>
      </c>
      <c r="L872" s="204">
        <v>0</v>
      </c>
      <c r="M872" s="205">
        <v>1000</v>
      </c>
    </row>
    <row r="873" spans="1:13" ht="17.25" customHeight="1">
      <c r="A873" s="200"/>
      <c r="B873" s="228"/>
      <c r="C873" s="229"/>
      <c r="D873" s="230"/>
      <c r="E873" s="230"/>
      <c r="F873" s="230"/>
      <c r="G873" s="469" t="s">
        <v>277</v>
      </c>
      <c r="H873" s="470"/>
      <c r="I873" s="201">
        <v>927</v>
      </c>
      <c r="J873" s="202">
        <v>502</v>
      </c>
      <c r="K873" s="203">
        <v>3510302</v>
      </c>
      <c r="L873" s="204">
        <v>18</v>
      </c>
      <c r="M873" s="205">
        <v>1000</v>
      </c>
    </row>
    <row r="874" spans="1:13" ht="15.75" customHeight="1">
      <c r="A874" s="200"/>
      <c r="B874" s="228"/>
      <c r="C874" s="229"/>
      <c r="D874" s="465" t="s">
        <v>383</v>
      </c>
      <c r="E874" s="465"/>
      <c r="F874" s="465"/>
      <c r="G874" s="465"/>
      <c r="H874" s="466"/>
      <c r="I874" s="201">
        <v>927</v>
      </c>
      <c r="J874" s="202">
        <v>502</v>
      </c>
      <c r="K874" s="203">
        <v>5220000</v>
      </c>
      <c r="L874" s="204">
        <v>0</v>
      </c>
      <c r="M874" s="205">
        <v>3159</v>
      </c>
    </row>
    <row r="875" spans="1:13" ht="53.25" customHeight="1">
      <c r="A875" s="200"/>
      <c r="B875" s="228"/>
      <c r="C875" s="229"/>
      <c r="D875" s="230"/>
      <c r="E875" s="465" t="s">
        <v>546</v>
      </c>
      <c r="F875" s="465"/>
      <c r="G875" s="465"/>
      <c r="H875" s="466"/>
      <c r="I875" s="201">
        <v>927</v>
      </c>
      <c r="J875" s="202">
        <v>502</v>
      </c>
      <c r="K875" s="203">
        <v>5220900</v>
      </c>
      <c r="L875" s="204">
        <v>0</v>
      </c>
      <c r="M875" s="205">
        <v>3159</v>
      </c>
    </row>
    <row r="876" spans="1:13" ht="48.75" customHeight="1">
      <c r="A876" s="200"/>
      <c r="B876" s="228"/>
      <c r="C876" s="229"/>
      <c r="D876" s="230"/>
      <c r="E876" s="230"/>
      <c r="F876" s="465" t="s">
        <v>547</v>
      </c>
      <c r="G876" s="465"/>
      <c r="H876" s="466"/>
      <c r="I876" s="201">
        <v>927</v>
      </c>
      <c r="J876" s="202">
        <v>502</v>
      </c>
      <c r="K876" s="203">
        <v>5220901</v>
      </c>
      <c r="L876" s="204">
        <v>0</v>
      </c>
      <c r="M876" s="205">
        <v>1275</v>
      </c>
    </row>
    <row r="877" spans="1:13" ht="17.25" customHeight="1">
      <c r="A877" s="200"/>
      <c r="B877" s="228"/>
      <c r="C877" s="229"/>
      <c r="D877" s="230"/>
      <c r="E877" s="230"/>
      <c r="F877" s="230"/>
      <c r="G877" s="469" t="s">
        <v>493</v>
      </c>
      <c r="H877" s="470"/>
      <c r="I877" s="201">
        <v>927</v>
      </c>
      <c r="J877" s="202">
        <v>502</v>
      </c>
      <c r="K877" s="203">
        <v>5220901</v>
      </c>
      <c r="L877" s="204">
        <v>3</v>
      </c>
      <c r="M877" s="205">
        <v>1275</v>
      </c>
    </row>
    <row r="878" spans="1:13" ht="48" customHeight="1">
      <c r="A878" s="200"/>
      <c r="B878" s="228"/>
      <c r="C878" s="229"/>
      <c r="D878" s="230"/>
      <c r="E878" s="230"/>
      <c r="F878" s="465" t="s">
        <v>548</v>
      </c>
      <c r="G878" s="465"/>
      <c r="H878" s="466"/>
      <c r="I878" s="201">
        <v>927</v>
      </c>
      <c r="J878" s="202">
        <v>502</v>
      </c>
      <c r="K878" s="203">
        <v>5220902</v>
      </c>
      <c r="L878" s="204">
        <v>0</v>
      </c>
      <c r="M878" s="205">
        <v>1276</v>
      </c>
    </row>
    <row r="879" spans="1:13" ht="16.5" customHeight="1">
      <c r="A879" s="200"/>
      <c r="B879" s="228"/>
      <c r="C879" s="229"/>
      <c r="D879" s="230"/>
      <c r="E879" s="230"/>
      <c r="F879" s="230"/>
      <c r="G879" s="469" t="s">
        <v>493</v>
      </c>
      <c r="H879" s="470"/>
      <c r="I879" s="201">
        <v>927</v>
      </c>
      <c r="J879" s="202">
        <v>502</v>
      </c>
      <c r="K879" s="203">
        <v>5220902</v>
      </c>
      <c r="L879" s="204">
        <v>3</v>
      </c>
      <c r="M879" s="205">
        <v>1276</v>
      </c>
    </row>
    <row r="880" spans="1:13" ht="79.5" customHeight="1">
      <c r="A880" s="200"/>
      <c r="B880" s="228"/>
      <c r="C880" s="229"/>
      <c r="D880" s="230"/>
      <c r="E880" s="230"/>
      <c r="F880" s="465" t="s">
        <v>549</v>
      </c>
      <c r="G880" s="465"/>
      <c r="H880" s="466"/>
      <c r="I880" s="201">
        <v>927</v>
      </c>
      <c r="J880" s="202">
        <v>502</v>
      </c>
      <c r="K880" s="203">
        <v>5220903</v>
      </c>
      <c r="L880" s="204">
        <v>0</v>
      </c>
      <c r="M880" s="205">
        <v>608</v>
      </c>
    </row>
    <row r="881" spans="1:13" ht="14.25" customHeight="1">
      <c r="A881" s="200"/>
      <c r="B881" s="228"/>
      <c r="C881" s="229"/>
      <c r="D881" s="230"/>
      <c r="E881" s="230"/>
      <c r="F881" s="230"/>
      <c r="G881" s="469" t="s">
        <v>493</v>
      </c>
      <c r="H881" s="470"/>
      <c r="I881" s="201">
        <v>927</v>
      </c>
      <c r="J881" s="202">
        <v>502</v>
      </c>
      <c r="K881" s="203">
        <v>5220903</v>
      </c>
      <c r="L881" s="204">
        <v>3</v>
      </c>
      <c r="M881" s="205">
        <v>608</v>
      </c>
    </row>
    <row r="882" spans="1:13" ht="14.25" customHeight="1">
      <c r="A882" s="200"/>
      <c r="B882" s="228"/>
      <c r="C882" s="473" t="s">
        <v>225</v>
      </c>
      <c r="D882" s="473"/>
      <c r="E882" s="473"/>
      <c r="F882" s="473"/>
      <c r="G882" s="473"/>
      <c r="H882" s="474"/>
      <c r="I882" s="201">
        <v>927</v>
      </c>
      <c r="J882" s="202">
        <v>503</v>
      </c>
      <c r="K882" s="203">
        <v>0</v>
      </c>
      <c r="L882" s="204">
        <v>0</v>
      </c>
      <c r="M882" s="205">
        <v>603355.4539499999</v>
      </c>
    </row>
    <row r="883" spans="1:13" ht="14.25" customHeight="1">
      <c r="A883" s="200"/>
      <c r="B883" s="228"/>
      <c r="C883" s="229"/>
      <c r="D883" s="465" t="s">
        <v>211</v>
      </c>
      <c r="E883" s="465"/>
      <c r="F883" s="465"/>
      <c r="G883" s="465"/>
      <c r="H883" s="466"/>
      <c r="I883" s="201">
        <v>927</v>
      </c>
      <c r="J883" s="202">
        <v>503</v>
      </c>
      <c r="K883" s="203">
        <v>700000</v>
      </c>
      <c r="L883" s="204">
        <v>0</v>
      </c>
      <c r="M883" s="205">
        <v>828.9548199999999</v>
      </c>
    </row>
    <row r="884" spans="1:13" ht="14.25" customHeight="1">
      <c r="A884" s="200"/>
      <c r="B884" s="228"/>
      <c r="C884" s="229"/>
      <c r="D884" s="230"/>
      <c r="E884" s="465" t="s">
        <v>273</v>
      </c>
      <c r="F884" s="465"/>
      <c r="G884" s="465"/>
      <c r="H884" s="466"/>
      <c r="I884" s="201">
        <v>927</v>
      </c>
      <c r="J884" s="202">
        <v>503</v>
      </c>
      <c r="K884" s="203">
        <v>700500</v>
      </c>
      <c r="L884" s="204">
        <v>0</v>
      </c>
      <c r="M884" s="205">
        <v>828.9548199999999</v>
      </c>
    </row>
    <row r="885" spans="1:13" ht="31.5" customHeight="1">
      <c r="A885" s="200"/>
      <c r="B885" s="228"/>
      <c r="C885" s="229"/>
      <c r="D885" s="230"/>
      <c r="E885" s="230"/>
      <c r="F885" s="465" t="s">
        <v>301</v>
      </c>
      <c r="G885" s="465"/>
      <c r="H885" s="466"/>
      <c r="I885" s="201">
        <v>927</v>
      </c>
      <c r="J885" s="202">
        <v>503</v>
      </c>
      <c r="K885" s="203">
        <v>700501</v>
      </c>
      <c r="L885" s="204">
        <v>0</v>
      </c>
      <c r="M885" s="205">
        <v>828.9548199999999</v>
      </c>
    </row>
    <row r="886" spans="1:13" ht="15.75" customHeight="1">
      <c r="A886" s="200"/>
      <c r="B886" s="228"/>
      <c r="C886" s="229"/>
      <c r="D886" s="230"/>
      <c r="E886" s="230"/>
      <c r="F886" s="230"/>
      <c r="G886" s="469" t="s">
        <v>271</v>
      </c>
      <c r="H886" s="470"/>
      <c r="I886" s="201">
        <v>927</v>
      </c>
      <c r="J886" s="202">
        <v>503</v>
      </c>
      <c r="K886" s="203">
        <v>700501</v>
      </c>
      <c r="L886" s="204">
        <v>13</v>
      </c>
      <c r="M886" s="205">
        <v>828.9548199999999</v>
      </c>
    </row>
    <row r="887" spans="1:13" ht="32.25" customHeight="1">
      <c r="A887" s="200"/>
      <c r="B887" s="228"/>
      <c r="C887" s="229"/>
      <c r="D887" s="465" t="s">
        <v>490</v>
      </c>
      <c r="E887" s="465"/>
      <c r="F887" s="465"/>
      <c r="G887" s="465"/>
      <c r="H887" s="466"/>
      <c r="I887" s="201">
        <v>927</v>
      </c>
      <c r="J887" s="202">
        <v>503</v>
      </c>
      <c r="K887" s="203">
        <v>1020000</v>
      </c>
      <c r="L887" s="204">
        <v>0</v>
      </c>
      <c r="M887" s="205">
        <v>5448.616849999999</v>
      </c>
    </row>
    <row r="888" spans="1:13" ht="77.25" customHeight="1">
      <c r="A888" s="200"/>
      <c r="B888" s="228"/>
      <c r="C888" s="229"/>
      <c r="D888" s="230"/>
      <c r="E888" s="465" t="s">
        <v>491</v>
      </c>
      <c r="F888" s="465"/>
      <c r="G888" s="465"/>
      <c r="H888" s="466"/>
      <c r="I888" s="201">
        <v>927</v>
      </c>
      <c r="J888" s="202">
        <v>503</v>
      </c>
      <c r="K888" s="203">
        <v>1020100</v>
      </c>
      <c r="L888" s="204">
        <v>0</v>
      </c>
      <c r="M888" s="205">
        <v>5448.616849999999</v>
      </c>
    </row>
    <row r="889" spans="1:13" ht="36.75" customHeight="1">
      <c r="A889" s="200"/>
      <c r="B889" s="228"/>
      <c r="C889" s="229"/>
      <c r="D889" s="230"/>
      <c r="E889" s="230"/>
      <c r="F889" s="465" t="s">
        <v>532</v>
      </c>
      <c r="G889" s="465"/>
      <c r="H889" s="466"/>
      <c r="I889" s="201">
        <v>927</v>
      </c>
      <c r="J889" s="202">
        <v>503</v>
      </c>
      <c r="K889" s="203">
        <v>1020102</v>
      </c>
      <c r="L889" s="204">
        <v>0</v>
      </c>
      <c r="M889" s="205">
        <v>5448.616849999999</v>
      </c>
    </row>
    <row r="890" spans="1:13" ht="14.25" customHeight="1">
      <c r="A890" s="200"/>
      <c r="B890" s="228"/>
      <c r="C890" s="229"/>
      <c r="D890" s="230"/>
      <c r="E890" s="230"/>
      <c r="F890" s="230"/>
      <c r="G890" s="469" t="s">
        <v>493</v>
      </c>
      <c r="H890" s="470"/>
      <c r="I890" s="201">
        <v>927</v>
      </c>
      <c r="J890" s="202">
        <v>503</v>
      </c>
      <c r="K890" s="203">
        <v>1020102</v>
      </c>
      <c r="L890" s="204">
        <v>3</v>
      </c>
      <c r="M890" s="205">
        <v>5448.616849999999</v>
      </c>
    </row>
    <row r="891" spans="1:13" ht="14.25" customHeight="1">
      <c r="A891" s="200"/>
      <c r="B891" s="228"/>
      <c r="C891" s="229"/>
      <c r="D891" s="465" t="s">
        <v>225</v>
      </c>
      <c r="E891" s="465"/>
      <c r="F891" s="465"/>
      <c r="G891" s="465"/>
      <c r="H891" s="466"/>
      <c r="I891" s="201">
        <v>927</v>
      </c>
      <c r="J891" s="202">
        <v>503</v>
      </c>
      <c r="K891" s="203">
        <v>6000000</v>
      </c>
      <c r="L891" s="204">
        <v>0</v>
      </c>
      <c r="M891" s="205">
        <v>589190.97905</v>
      </c>
    </row>
    <row r="892" spans="1:13" ht="14.25" customHeight="1">
      <c r="A892" s="200"/>
      <c r="B892" s="228"/>
      <c r="C892" s="229"/>
      <c r="D892" s="230"/>
      <c r="E892" s="465" t="s">
        <v>550</v>
      </c>
      <c r="F892" s="465"/>
      <c r="G892" s="465"/>
      <c r="H892" s="466"/>
      <c r="I892" s="201">
        <v>927</v>
      </c>
      <c r="J892" s="202">
        <v>503</v>
      </c>
      <c r="K892" s="203">
        <v>6000100</v>
      </c>
      <c r="L892" s="204">
        <v>0</v>
      </c>
      <c r="M892" s="205">
        <v>54925.36111</v>
      </c>
    </row>
    <row r="893" spans="1:13" ht="14.25" customHeight="1">
      <c r="A893" s="200"/>
      <c r="B893" s="228"/>
      <c r="C893" s="229"/>
      <c r="D893" s="230"/>
      <c r="E893" s="230"/>
      <c r="F893" s="465" t="s">
        <v>551</v>
      </c>
      <c r="G893" s="465"/>
      <c r="H893" s="466"/>
      <c r="I893" s="201">
        <v>927</v>
      </c>
      <c r="J893" s="202">
        <v>503</v>
      </c>
      <c r="K893" s="203">
        <v>6000101</v>
      </c>
      <c r="L893" s="204">
        <v>0</v>
      </c>
      <c r="M893" s="205">
        <v>12082.476919999997</v>
      </c>
    </row>
    <row r="894" spans="1:13" ht="17.25" customHeight="1">
      <c r="A894" s="200"/>
      <c r="B894" s="228"/>
      <c r="C894" s="229"/>
      <c r="D894" s="230"/>
      <c r="E894" s="230"/>
      <c r="F894" s="230"/>
      <c r="G894" s="469" t="s">
        <v>264</v>
      </c>
      <c r="H894" s="470"/>
      <c r="I894" s="201">
        <v>927</v>
      </c>
      <c r="J894" s="202">
        <v>503</v>
      </c>
      <c r="K894" s="203">
        <v>6000101</v>
      </c>
      <c r="L894" s="204">
        <v>500</v>
      </c>
      <c r="M894" s="205">
        <v>12082.476919999997</v>
      </c>
    </row>
    <row r="895" spans="1:13" ht="17.25" customHeight="1">
      <c r="A895" s="200"/>
      <c r="B895" s="228"/>
      <c r="C895" s="229"/>
      <c r="D895" s="230"/>
      <c r="E895" s="230"/>
      <c r="F895" s="465" t="s">
        <v>552</v>
      </c>
      <c r="G895" s="465"/>
      <c r="H895" s="466"/>
      <c r="I895" s="201">
        <v>927</v>
      </c>
      <c r="J895" s="202">
        <v>503</v>
      </c>
      <c r="K895" s="203">
        <v>6000102</v>
      </c>
      <c r="L895" s="204">
        <v>0</v>
      </c>
      <c r="M895" s="205">
        <v>11612.476859999999</v>
      </c>
    </row>
    <row r="896" spans="1:13" ht="18" customHeight="1">
      <c r="A896" s="200"/>
      <c r="B896" s="228"/>
      <c r="C896" s="229"/>
      <c r="D896" s="230"/>
      <c r="E896" s="230"/>
      <c r="F896" s="230"/>
      <c r="G896" s="469" t="s">
        <v>264</v>
      </c>
      <c r="H896" s="470"/>
      <c r="I896" s="201">
        <v>927</v>
      </c>
      <c r="J896" s="202">
        <v>503</v>
      </c>
      <c r="K896" s="203">
        <v>6000102</v>
      </c>
      <c r="L896" s="204">
        <v>500</v>
      </c>
      <c r="M896" s="205">
        <v>11612.476859999999</v>
      </c>
    </row>
    <row r="897" spans="1:13" ht="32.25" customHeight="1">
      <c r="A897" s="200"/>
      <c r="B897" s="228"/>
      <c r="C897" s="229"/>
      <c r="D897" s="230"/>
      <c r="E897" s="230"/>
      <c r="F897" s="465" t="s">
        <v>553</v>
      </c>
      <c r="G897" s="465"/>
      <c r="H897" s="466"/>
      <c r="I897" s="201">
        <v>927</v>
      </c>
      <c r="J897" s="202">
        <v>503</v>
      </c>
      <c r="K897" s="203">
        <v>6000104</v>
      </c>
      <c r="L897" s="204">
        <v>0</v>
      </c>
      <c r="M897" s="205">
        <v>8310.2</v>
      </c>
    </row>
    <row r="898" spans="1:13" ht="19.5" customHeight="1">
      <c r="A898" s="200"/>
      <c r="B898" s="228"/>
      <c r="C898" s="229"/>
      <c r="D898" s="230"/>
      <c r="E898" s="230"/>
      <c r="F898" s="230"/>
      <c r="G898" s="469" t="s">
        <v>264</v>
      </c>
      <c r="H898" s="470"/>
      <c r="I898" s="201">
        <v>927</v>
      </c>
      <c r="J898" s="202">
        <v>503</v>
      </c>
      <c r="K898" s="203">
        <v>6000104</v>
      </c>
      <c r="L898" s="204">
        <v>500</v>
      </c>
      <c r="M898" s="205">
        <v>8310.2</v>
      </c>
    </row>
    <row r="899" spans="1:13" ht="48" customHeight="1">
      <c r="A899" s="200"/>
      <c r="B899" s="228"/>
      <c r="C899" s="229"/>
      <c r="D899" s="230"/>
      <c r="E899" s="230"/>
      <c r="F899" s="465" t="s">
        <v>554</v>
      </c>
      <c r="G899" s="465"/>
      <c r="H899" s="466"/>
      <c r="I899" s="201">
        <v>927</v>
      </c>
      <c r="J899" s="202">
        <v>503</v>
      </c>
      <c r="K899" s="203">
        <v>6000105</v>
      </c>
      <c r="L899" s="204">
        <v>0</v>
      </c>
      <c r="M899" s="205">
        <v>22920.20733</v>
      </c>
    </row>
    <row r="900" spans="1:13" ht="16.5" customHeight="1">
      <c r="A900" s="200"/>
      <c r="B900" s="228"/>
      <c r="C900" s="229"/>
      <c r="D900" s="230"/>
      <c r="E900" s="230"/>
      <c r="F900" s="230"/>
      <c r="G900" s="469" t="s">
        <v>277</v>
      </c>
      <c r="H900" s="470"/>
      <c r="I900" s="201">
        <v>927</v>
      </c>
      <c r="J900" s="202">
        <v>503</v>
      </c>
      <c r="K900" s="203">
        <v>6000105</v>
      </c>
      <c r="L900" s="204">
        <v>18</v>
      </c>
      <c r="M900" s="205">
        <v>22920.20733</v>
      </c>
    </row>
    <row r="901" spans="1:13" ht="46.5" customHeight="1">
      <c r="A901" s="200"/>
      <c r="B901" s="228"/>
      <c r="C901" s="229"/>
      <c r="D901" s="230"/>
      <c r="E901" s="465" t="s">
        <v>555</v>
      </c>
      <c r="F901" s="465"/>
      <c r="G901" s="465"/>
      <c r="H901" s="466"/>
      <c r="I901" s="201">
        <v>927</v>
      </c>
      <c r="J901" s="202">
        <v>503</v>
      </c>
      <c r="K901" s="203">
        <v>6000200</v>
      </c>
      <c r="L901" s="204">
        <v>0</v>
      </c>
      <c r="M901" s="205">
        <v>407677.05825</v>
      </c>
    </row>
    <row r="902" spans="1:13" ht="32.25" customHeight="1">
      <c r="A902" s="200"/>
      <c r="B902" s="228"/>
      <c r="C902" s="229"/>
      <c r="D902" s="230"/>
      <c r="E902" s="230"/>
      <c r="F902" s="465" t="s">
        <v>556</v>
      </c>
      <c r="G902" s="465"/>
      <c r="H902" s="466"/>
      <c r="I902" s="201">
        <v>927</v>
      </c>
      <c r="J902" s="202">
        <v>503</v>
      </c>
      <c r="K902" s="203">
        <v>6000202</v>
      </c>
      <c r="L902" s="204">
        <v>0</v>
      </c>
      <c r="M902" s="205">
        <v>86800.00389</v>
      </c>
    </row>
    <row r="903" spans="1:13" ht="18.75" customHeight="1">
      <c r="A903" s="200"/>
      <c r="B903" s="228"/>
      <c r="C903" s="229"/>
      <c r="D903" s="230"/>
      <c r="E903" s="230"/>
      <c r="F903" s="230"/>
      <c r="G903" s="469" t="s">
        <v>264</v>
      </c>
      <c r="H903" s="470"/>
      <c r="I903" s="201">
        <v>927</v>
      </c>
      <c r="J903" s="202">
        <v>503</v>
      </c>
      <c r="K903" s="203">
        <v>6000202</v>
      </c>
      <c r="L903" s="204">
        <v>500</v>
      </c>
      <c r="M903" s="205">
        <v>86800.00389</v>
      </c>
    </row>
    <row r="904" spans="1:13" ht="32.25" customHeight="1">
      <c r="A904" s="200"/>
      <c r="B904" s="228"/>
      <c r="C904" s="229"/>
      <c r="D904" s="230"/>
      <c r="E904" s="230"/>
      <c r="F904" s="465" t="s">
        <v>557</v>
      </c>
      <c r="G904" s="465"/>
      <c r="H904" s="466"/>
      <c r="I904" s="201">
        <v>927</v>
      </c>
      <c r="J904" s="202">
        <v>503</v>
      </c>
      <c r="K904" s="203">
        <v>6000203</v>
      </c>
      <c r="L904" s="204">
        <v>0</v>
      </c>
      <c r="M904" s="205">
        <v>3949.4353499999997</v>
      </c>
    </row>
    <row r="905" spans="1:13" ht="18" customHeight="1">
      <c r="A905" s="200"/>
      <c r="B905" s="228"/>
      <c r="C905" s="229"/>
      <c r="D905" s="230"/>
      <c r="E905" s="230"/>
      <c r="F905" s="230"/>
      <c r="G905" s="469" t="s">
        <v>264</v>
      </c>
      <c r="H905" s="470"/>
      <c r="I905" s="201">
        <v>927</v>
      </c>
      <c r="J905" s="202">
        <v>503</v>
      </c>
      <c r="K905" s="203">
        <v>6000203</v>
      </c>
      <c r="L905" s="204">
        <v>500</v>
      </c>
      <c r="M905" s="205">
        <v>3949.4353499999997</v>
      </c>
    </row>
    <row r="906" spans="1:13" ht="18" customHeight="1">
      <c r="A906" s="200"/>
      <c r="B906" s="228"/>
      <c r="C906" s="229"/>
      <c r="D906" s="230"/>
      <c r="E906" s="230"/>
      <c r="F906" s="465" t="s">
        <v>558</v>
      </c>
      <c r="G906" s="465"/>
      <c r="H906" s="466"/>
      <c r="I906" s="201">
        <v>927</v>
      </c>
      <c r="J906" s="202">
        <v>503</v>
      </c>
      <c r="K906" s="203">
        <v>6000204</v>
      </c>
      <c r="L906" s="204">
        <v>0</v>
      </c>
      <c r="M906" s="205">
        <v>50897.982</v>
      </c>
    </row>
    <row r="907" spans="1:13" ht="18" customHeight="1">
      <c r="A907" s="200"/>
      <c r="B907" s="228"/>
      <c r="C907" s="229"/>
      <c r="D907" s="230"/>
      <c r="E907" s="230"/>
      <c r="F907" s="230"/>
      <c r="G907" s="469" t="s">
        <v>264</v>
      </c>
      <c r="H907" s="470"/>
      <c r="I907" s="201">
        <v>927</v>
      </c>
      <c r="J907" s="202">
        <v>503</v>
      </c>
      <c r="K907" s="203">
        <v>6000204</v>
      </c>
      <c r="L907" s="204">
        <v>500</v>
      </c>
      <c r="M907" s="205">
        <v>50897.982</v>
      </c>
    </row>
    <row r="908" spans="1:13" ht="18" customHeight="1">
      <c r="A908" s="200"/>
      <c r="B908" s="228"/>
      <c r="C908" s="229"/>
      <c r="D908" s="230"/>
      <c r="E908" s="230"/>
      <c r="F908" s="465" t="s">
        <v>559</v>
      </c>
      <c r="G908" s="465"/>
      <c r="H908" s="466"/>
      <c r="I908" s="201">
        <v>927</v>
      </c>
      <c r="J908" s="202">
        <v>503</v>
      </c>
      <c r="K908" s="203">
        <v>6000205</v>
      </c>
      <c r="L908" s="204">
        <v>0</v>
      </c>
      <c r="M908" s="205">
        <v>41356.08071</v>
      </c>
    </row>
    <row r="909" spans="1:13" ht="18" customHeight="1">
      <c r="A909" s="200"/>
      <c r="B909" s="228"/>
      <c r="C909" s="229"/>
      <c r="D909" s="230"/>
      <c r="E909" s="230"/>
      <c r="F909" s="230"/>
      <c r="G909" s="469" t="s">
        <v>264</v>
      </c>
      <c r="H909" s="470"/>
      <c r="I909" s="201">
        <v>927</v>
      </c>
      <c r="J909" s="202">
        <v>503</v>
      </c>
      <c r="K909" s="203">
        <v>6000205</v>
      </c>
      <c r="L909" s="204">
        <v>500</v>
      </c>
      <c r="M909" s="205">
        <v>41356.08071</v>
      </c>
    </row>
    <row r="910" spans="1:13" ht="18" customHeight="1">
      <c r="A910" s="200"/>
      <c r="B910" s="228"/>
      <c r="C910" s="229"/>
      <c r="D910" s="230"/>
      <c r="E910" s="230"/>
      <c r="F910" s="465" t="s">
        <v>560</v>
      </c>
      <c r="G910" s="465"/>
      <c r="H910" s="466"/>
      <c r="I910" s="201">
        <v>927</v>
      </c>
      <c r="J910" s="202">
        <v>503</v>
      </c>
      <c r="K910" s="203">
        <v>6000208</v>
      </c>
      <c r="L910" s="204">
        <v>0</v>
      </c>
      <c r="M910" s="205">
        <v>140549.48416</v>
      </c>
    </row>
    <row r="911" spans="1:13" ht="18" customHeight="1">
      <c r="A911" s="200"/>
      <c r="B911" s="228"/>
      <c r="C911" s="229"/>
      <c r="D911" s="230"/>
      <c r="E911" s="230"/>
      <c r="F911" s="230"/>
      <c r="G911" s="469" t="s">
        <v>264</v>
      </c>
      <c r="H911" s="470"/>
      <c r="I911" s="201">
        <v>927</v>
      </c>
      <c r="J911" s="202">
        <v>503</v>
      </c>
      <c r="K911" s="203">
        <v>6000208</v>
      </c>
      <c r="L911" s="204">
        <v>500</v>
      </c>
      <c r="M911" s="205">
        <v>140549.48416</v>
      </c>
    </row>
    <row r="912" spans="1:13" ht="63" customHeight="1">
      <c r="A912" s="200"/>
      <c r="B912" s="228"/>
      <c r="C912" s="229"/>
      <c r="D912" s="230"/>
      <c r="E912" s="230"/>
      <c r="F912" s="465" t="s">
        <v>561</v>
      </c>
      <c r="G912" s="465"/>
      <c r="H912" s="466"/>
      <c r="I912" s="201">
        <v>927</v>
      </c>
      <c r="J912" s="202">
        <v>503</v>
      </c>
      <c r="K912" s="203">
        <v>6000209</v>
      </c>
      <c r="L912" s="204">
        <v>0</v>
      </c>
      <c r="M912" s="205">
        <v>7368.70539</v>
      </c>
    </row>
    <row r="913" spans="1:13" ht="15.75" customHeight="1">
      <c r="A913" s="200"/>
      <c r="B913" s="228"/>
      <c r="C913" s="229"/>
      <c r="D913" s="230"/>
      <c r="E913" s="230"/>
      <c r="F913" s="230"/>
      <c r="G913" s="469" t="s">
        <v>277</v>
      </c>
      <c r="H913" s="470"/>
      <c r="I913" s="201">
        <v>927</v>
      </c>
      <c r="J913" s="202">
        <v>503</v>
      </c>
      <c r="K913" s="203">
        <v>6000209</v>
      </c>
      <c r="L913" s="204">
        <v>18</v>
      </c>
      <c r="M913" s="205">
        <v>7368.70539</v>
      </c>
    </row>
    <row r="914" spans="1:13" ht="51" customHeight="1">
      <c r="A914" s="200"/>
      <c r="B914" s="228"/>
      <c r="C914" s="229"/>
      <c r="D914" s="230"/>
      <c r="E914" s="230"/>
      <c r="F914" s="465" t="s">
        <v>562</v>
      </c>
      <c r="G914" s="465"/>
      <c r="H914" s="466"/>
      <c r="I914" s="201">
        <v>927</v>
      </c>
      <c r="J914" s="202">
        <v>503</v>
      </c>
      <c r="K914" s="203">
        <v>6000210</v>
      </c>
      <c r="L914" s="204">
        <v>0</v>
      </c>
      <c r="M914" s="205">
        <v>76755.36675</v>
      </c>
    </row>
    <row r="915" spans="1:13" ht="18.75" customHeight="1">
      <c r="A915" s="200"/>
      <c r="B915" s="228"/>
      <c r="C915" s="229"/>
      <c r="D915" s="230"/>
      <c r="E915" s="230"/>
      <c r="F915" s="230"/>
      <c r="G915" s="469" t="s">
        <v>277</v>
      </c>
      <c r="H915" s="470"/>
      <c r="I915" s="201">
        <v>927</v>
      </c>
      <c r="J915" s="202">
        <v>503</v>
      </c>
      <c r="K915" s="203">
        <v>6000210</v>
      </c>
      <c r="L915" s="204">
        <v>18</v>
      </c>
      <c r="M915" s="205">
        <v>76755.36675</v>
      </c>
    </row>
    <row r="916" spans="1:13" ht="15.75" customHeight="1">
      <c r="A916" s="200"/>
      <c r="B916" s="228"/>
      <c r="C916" s="229"/>
      <c r="D916" s="230"/>
      <c r="E916" s="465" t="s">
        <v>563</v>
      </c>
      <c r="F916" s="465"/>
      <c r="G916" s="465"/>
      <c r="H916" s="466"/>
      <c r="I916" s="201">
        <v>927</v>
      </c>
      <c r="J916" s="202">
        <v>503</v>
      </c>
      <c r="K916" s="203">
        <v>6000300</v>
      </c>
      <c r="L916" s="204">
        <v>0</v>
      </c>
      <c r="M916" s="205">
        <v>27931.257859999994</v>
      </c>
    </row>
    <row r="917" spans="1:13" ht="16.5" customHeight="1">
      <c r="A917" s="200"/>
      <c r="B917" s="228"/>
      <c r="C917" s="229"/>
      <c r="D917" s="230"/>
      <c r="E917" s="230"/>
      <c r="F917" s="230"/>
      <c r="G917" s="469" t="s">
        <v>264</v>
      </c>
      <c r="H917" s="470"/>
      <c r="I917" s="201">
        <v>927</v>
      </c>
      <c r="J917" s="202">
        <v>503</v>
      </c>
      <c r="K917" s="203">
        <v>6000300</v>
      </c>
      <c r="L917" s="204">
        <v>500</v>
      </c>
      <c r="M917" s="205">
        <v>27931.257859999994</v>
      </c>
    </row>
    <row r="918" spans="1:13" ht="15" customHeight="1">
      <c r="A918" s="200"/>
      <c r="B918" s="228"/>
      <c r="C918" s="229"/>
      <c r="D918" s="230"/>
      <c r="E918" s="465" t="s">
        <v>564</v>
      </c>
      <c r="F918" s="465"/>
      <c r="G918" s="465"/>
      <c r="H918" s="466"/>
      <c r="I918" s="201">
        <v>927</v>
      </c>
      <c r="J918" s="202">
        <v>503</v>
      </c>
      <c r="K918" s="203">
        <v>6000400</v>
      </c>
      <c r="L918" s="204">
        <v>0</v>
      </c>
      <c r="M918" s="205">
        <v>10841.356</v>
      </c>
    </row>
    <row r="919" spans="1:13" ht="18.75" customHeight="1">
      <c r="A919" s="200"/>
      <c r="B919" s="228"/>
      <c r="C919" s="229"/>
      <c r="D919" s="230"/>
      <c r="E919" s="230"/>
      <c r="F919" s="230"/>
      <c r="G919" s="469" t="s">
        <v>264</v>
      </c>
      <c r="H919" s="470"/>
      <c r="I919" s="201">
        <v>927</v>
      </c>
      <c r="J919" s="202">
        <v>503</v>
      </c>
      <c r="K919" s="203">
        <v>6000400</v>
      </c>
      <c r="L919" s="204">
        <v>500</v>
      </c>
      <c r="M919" s="205">
        <v>5056.09032</v>
      </c>
    </row>
    <row r="920" spans="1:13" ht="18.75" customHeight="1">
      <c r="A920" s="200"/>
      <c r="B920" s="228"/>
      <c r="C920" s="229"/>
      <c r="D920" s="230"/>
      <c r="E920" s="230"/>
      <c r="F920" s="465" t="s">
        <v>565</v>
      </c>
      <c r="G920" s="465"/>
      <c r="H920" s="466"/>
      <c r="I920" s="201">
        <v>927</v>
      </c>
      <c r="J920" s="202">
        <v>503</v>
      </c>
      <c r="K920" s="203">
        <v>6000401</v>
      </c>
      <c r="L920" s="204">
        <v>0</v>
      </c>
      <c r="M920" s="205">
        <v>4014.44568</v>
      </c>
    </row>
    <row r="921" spans="1:13" ht="15" customHeight="1">
      <c r="A921" s="200"/>
      <c r="B921" s="228"/>
      <c r="C921" s="229"/>
      <c r="D921" s="230"/>
      <c r="E921" s="230"/>
      <c r="F921" s="230"/>
      <c r="G921" s="469" t="s">
        <v>283</v>
      </c>
      <c r="H921" s="470"/>
      <c r="I921" s="201">
        <v>927</v>
      </c>
      <c r="J921" s="202">
        <v>503</v>
      </c>
      <c r="K921" s="203">
        <v>6000401</v>
      </c>
      <c r="L921" s="204">
        <v>6</v>
      </c>
      <c r="M921" s="205">
        <v>4014.44568</v>
      </c>
    </row>
    <row r="922" spans="1:13" ht="15" customHeight="1">
      <c r="A922" s="200"/>
      <c r="B922" s="228"/>
      <c r="C922" s="229"/>
      <c r="D922" s="230"/>
      <c r="E922" s="230"/>
      <c r="F922" s="465" t="s">
        <v>566</v>
      </c>
      <c r="G922" s="465"/>
      <c r="H922" s="466"/>
      <c r="I922" s="201">
        <v>927</v>
      </c>
      <c r="J922" s="202">
        <v>503</v>
      </c>
      <c r="K922" s="203">
        <v>6000402</v>
      </c>
      <c r="L922" s="204">
        <v>0</v>
      </c>
      <c r="M922" s="205">
        <v>1770.82</v>
      </c>
    </row>
    <row r="923" spans="1:13" ht="18.75" customHeight="1">
      <c r="A923" s="200"/>
      <c r="B923" s="228"/>
      <c r="C923" s="229"/>
      <c r="D923" s="230"/>
      <c r="E923" s="230"/>
      <c r="F923" s="230"/>
      <c r="G923" s="469" t="s">
        <v>264</v>
      </c>
      <c r="H923" s="470"/>
      <c r="I923" s="201">
        <v>927</v>
      </c>
      <c r="J923" s="202">
        <v>503</v>
      </c>
      <c r="K923" s="203">
        <v>6000402</v>
      </c>
      <c r="L923" s="204">
        <v>500</v>
      </c>
      <c r="M923" s="205">
        <v>1770.82</v>
      </c>
    </row>
    <row r="924" spans="1:13" ht="32.25" customHeight="1">
      <c r="A924" s="200"/>
      <c r="B924" s="228"/>
      <c r="C924" s="229"/>
      <c r="D924" s="230"/>
      <c r="E924" s="465" t="s">
        <v>567</v>
      </c>
      <c r="F924" s="465"/>
      <c r="G924" s="465"/>
      <c r="H924" s="466"/>
      <c r="I924" s="201">
        <v>927</v>
      </c>
      <c r="J924" s="202">
        <v>503</v>
      </c>
      <c r="K924" s="203">
        <v>6000500</v>
      </c>
      <c r="L924" s="204">
        <v>0</v>
      </c>
      <c r="M924" s="205">
        <v>87815.94582999998</v>
      </c>
    </row>
    <row r="925" spans="1:13" ht="17.25" customHeight="1">
      <c r="A925" s="200"/>
      <c r="B925" s="228"/>
      <c r="C925" s="229"/>
      <c r="D925" s="230"/>
      <c r="E925" s="230"/>
      <c r="F925" s="465" t="s">
        <v>568</v>
      </c>
      <c r="G925" s="465"/>
      <c r="H925" s="466"/>
      <c r="I925" s="201">
        <v>927</v>
      </c>
      <c r="J925" s="202">
        <v>503</v>
      </c>
      <c r="K925" s="203">
        <v>6000501</v>
      </c>
      <c r="L925" s="204">
        <v>0</v>
      </c>
      <c r="M925" s="205">
        <v>24324.177580000003</v>
      </c>
    </row>
    <row r="926" spans="1:13" ht="17.25" customHeight="1">
      <c r="A926" s="200"/>
      <c r="B926" s="228"/>
      <c r="C926" s="229"/>
      <c r="D926" s="230"/>
      <c r="E926" s="230"/>
      <c r="F926" s="230"/>
      <c r="G926" s="469" t="s">
        <v>264</v>
      </c>
      <c r="H926" s="470"/>
      <c r="I926" s="201">
        <v>927</v>
      </c>
      <c r="J926" s="202">
        <v>503</v>
      </c>
      <c r="K926" s="203">
        <v>6000501</v>
      </c>
      <c r="L926" s="204">
        <v>500</v>
      </c>
      <c r="M926" s="205">
        <v>24324.177580000003</v>
      </c>
    </row>
    <row r="927" spans="1:13" ht="32.25" customHeight="1">
      <c r="A927" s="200"/>
      <c r="B927" s="228"/>
      <c r="C927" s="229"/>
      <c r="D927" s="230"/>
      <c r="E927" s="230"/>
      <c r="F927" s="465" t="s">
        <v>569</v>
      </c>
      <c r="G927" s="465"/>
      <c r="H927" s="466"/>
      <c r="I927" s="201">
        <v>927</v>
      </c>
      <c r="J927" s="202">
        <v>503</v>
      </c>
      <c r="K927" s="203">
        <v>6000502</v>
      </c>
      <c r="L927" s="204">
        <v>0</v>
      </c>
      <c r="M927" s="205">
        <v>4185.624559999999</v>
      </c>
    </row>
    <row r="928" spans="1:13" ht="18.75" customHeight="1">
      <c r="A928" s="200"/>
      <c r="B928" s="228"/>
      <c r="C928" s="229"/>
      <c r="D928" s="230"/>
      <c r="E928" s="230"/>
      <c r="F928" s="230"/>
      <c r="G928" s="469" t="s">
        <v>264</v>
      </c>
      <c r="H928" s="470"/>
      <c r="I928" s="201">
        <v>927</v>
      </c>
      <c r="J928" s="202">
        <v>503</v>
      </c>
      <c r="K928" s="203">
        <v>6000502</v>
      </c>
      <c r="L928" s="204">
        <v>500</v>
      </c>
      <c r="M928" s="205">
        <v>4185.624559999999</v>
      </c>
    </row>
    <row r="929" spans="1:13" ht="18.75" customHeight="1">
      <c r="A929" s="200"/>
      <c r="B929" s="228"/>
      <c r="C929" s="229"/>
      <c r="D929" s="230"/>
      <c r="E929" s="230"/>
      <c r="F929" s="465" t="s">
        <v>570</v>
      </c>
      <c r="G929" s="465"/>
      <c r="H929" s="466"/>
      <c r="I929" s="201">
        <v>927</v>
      </c>
      <c r="J929" s="202">
        <v>503</v>
      </c>
      <c r="K929" s="203">
        <v>6000503</v>
      </c>
      <c r="L929" s="204">
        <v>0</v>
      </c>
      <c r="M929" s="205">
        <v>1180</v>
      </c>
    </row>
    <row r="930" spans="1:13" ht="18.75" customHeight="1">
      <c r="A930" s="200"/>
      <c r="B930" s="228"/>
      <c r="C930" s="229"/>
      <c r="D930" s="230"/>
      <c r="E930" s="230"/>
      <c r="F930" s="230"/>
      <c r="G930" s="469" t="s">
        <v>264</v>
      </c>
      <c r="H930" s="470"/>
      <c r="I930" s="201">
        <v>927</v>
      </c>
      <c r="J930" s="202">
        <v>503</v>
      </c>
      <c r="K930" s="203">
        <v>6000503</v>
      </c>
      <c r="L930" s="204">
        <v>500</v>
      </c>
      <c r="M930" s="205">
        <v>1180</v>
      </c>
    </row>
    <row r="931" spans="1:13" ht="18.75" customHeight="1">
      <c r="A931" s="200"/>
      <c r="B931" s="228"/>
      <c r="C931" s="229"/>
      <c r="D931" s="230"/>
      <c r="E931" s="230"/>
      <c r="F931" s="465" t="s">
        <v>571</v>
      </c>
      <c r="G931" s="465"/>
      <c r="H931" s="466"/>
      <c r="I931" s="201">
        <v>927</v>
      </c>
      <c r="J931" s="202">
        <v>503</v>
      </c>
      <c r="K931" s="203">
        <v>6000504</v>
      </c>
      <c r="L931" s="204">
        <v>0</v>
      </c>
      <c r="M931" s="205">
        <v>718.97474</v>
      </c>
    </row>
    <row r="932" spans="1:13" ht="18.75" customHeight="1">
      <c r="A932" s="200"/>
      <c r="B932" s="228"/>
      <c r="C932" s="229"/>
      <c r="D932" s="230"/>
      <c r="E932" s="230"/>
      <c r="F932" s="230"/>
      <c r="G932" s="469" t="s">
        <v>264</v>
      </c>
      <c r="H932" s="470"/>
      <c r="I932" s="201">
        <v>927</v>
      </c>
      <c r="J932" s="202">
        <v>503</v>
      </c>
      <c r="K932" s="203">
        <v>6000504</v>
      </c>
      <c r="L932" s="204">
        <v>500</v>
      </c>
      <c r="M932" s="205">
        <v>718.97474</v>
      </c>
    </row>
    <row r="933" spans="1:13" ht="16.5" customHeight="1">
      <c r="A933" s="200"/>
      <c r="B933" s="228"/>
      <c r="C933" s="229"/>
      <c r="D933" s="230"/>
      <c r="E933" s="230"/>
      <c r="F933" s="465" t="s">
        <v>572</v>
      </c>
      <c r="G933" s="465"/>
      <c r="H933" s="466"/>
      <c r="I933" s="201">
        <v>927</v>
      </c>
      <c r="J933" s="202">
        <v>503</v>
      </c>
      <c r="K933" s="203">
        <v>6000505</v>
      </c>
      <c r="L933" s="204">
        <v>0</v>
      </c>
      <c r="M933" s="205">
        <v>640</v>
      </c>
    </row>
    <row r="934" spans="1:13" ht="18.75" customHeight="1">
      <c r="A934" s="200"/>
      <c r="B934" s="228"/>
      <c r="C934" s="229"/>
      <c r="D934" s="230"/>
      <c r="E934" s="230"/>
      <c r="F934" s="230"/>
      <c r="G934" s="469" t="s">
        <v>264</v>
      </c>
      <c r="H934" s="470"/>
      <c r="I934" s="201">
        <v>927</v>
      </c>
      <c r="J934" s="202">
        <v>503</v>
      </c>
      <c r="K934" s="203">
        <v>6000505</v>
      </c>
      <c r="L934" s="204">
        <v>500</v>
      </c>
      <c r="M934" s="205">
        <v>640</v>
      </c>
    </row>
    <row r="935" spans="1:13" ht="18.75" customHeight="1">
      <c r="A935" s="200"/>
      <c r="B935" s="228"/>
      <c r="C935" s="229"/>
      <c r="D935" s="230"/>
      <c r="E935" s="230"/>
      <c r="F935" s="465" t="s">
        <v>573</v>
      </c>
      <c r="G935" s="465"/>
      <c r="H935" s="466"/>
      <c r="I935" s="201">
        <v>927</v>
      </c>
      <c r="J935" s="202">
        <v>503</v>
      </c>
      <c r="K935" s="203">
        <v>6000506</v>
      </c>
      <c r="L935" s="204">
        <v>0</v>
      </c>
      <c r="M935" s="205">
        <v>27314.182870000004</v>
      </c>
    </row>
    <row r="936" spans="1:13" ht="18.75" customHeight="1">
      <c r="A936" s="200"/>
      <c r="B936" s="228"/>
      <c r="C936" s="229"/>
      <c r="D936" s="230"/>
      <c r="E936" s="230"/>
      <c r="F936" s="230"/>
      <c r="G936" s="469" t="s">
        <v>264</v>
      </c>
      <c r="H936" s="470"/>
      <c r="I936" s="201">
        <v>927</v>
      </c>
      <c r="J936" s="202">
        <v>503</v>
      </c>
      <c r="K936" s="203">
        <v>6000506</v>
      </c>
      <c r="L936" s="204">
        <v>500</v>
      </c>
      <c r="M936" s="205">
        <v>27314.182870000004</v>
      </c>
    </row>
    <row r="937" spans="1:13" ht="18.75" customHeight="1">
      <c r="A937" s="200"/>
      <c r="B937" s="228"/>
      <c r="C937" s="229"/>
      <c r="D937" s="230"/>
      <c r="E937" s="230"/>
      <c r="F937" s="465" t="s">
        <v>574</v>
      </c>
      <c r="G937" s="465"/>
      <c r="H937" s="466"/>
      <c r="I937" s="201">
        <v>927</v>
      </c>
      <c r="J937" s="202">
        <v>503</v>
      </c>
      <c r="K937" s="203">
        <v>6000507</v>
      </c>
      <c r="L937" s="204">
        <v>0</v>
      </c>
      <c r="M937" s="205">
        <v>468.10028</v>
      </c>
    </row>
    <row r="938" spans="1:13" ht="18.75" customHeight="1">
      <c r="A938" s="200"/>
      <c r="B938" s="228"/>
      <c r="C938" s="229"/>
      <c r="D938" s="230"/>
      <c r="E938" s="230"/>
      <c r="F938" s="230"/>
      <c r="G938" s="469" t="s">
        <v>264</v>
      </c>
      <c r="H938" s="470"/>
      <c r="I938" s="201">
        <v>927</v>
      </c>
      <c r="J938" s="202">
        <v>503</v>
      </c>
      <c r="K938" s="203">
        <v>6000507</v>
      </c>
      <c r="L938" s="204">
        <v>500</v>
      </c>
      <c r="M938" s="205">
        <v>468.10028</v>
      </c>
    </row>
    <row r="939" spans="1:13" ht="18.75" customHeight="1">
      <c r="A939" s="200"/>
      <c r="B939" s="228"/>
      <c r="C939" s="229"/>
      <c r="D939" s="230"/>
      <c r="E939" s="230"/>
      <c r="F939" s="465" t="s">
        <v>575</v>
      </c>
      <c r="G939" s="465"/>
      <c r="H939" s="466"/>
      <c r="I939" s="201">
        <v>927</v>
      </c>
      <c r="J939" s="202">
        <v>503</v>
      </c>
      <c r="K939" s="203">
        <v>6000508</v>
      </c>
      <c r="L939" s="204">
        <v>0</v>
      </c>
      <c r="M939" s="205">
        <v>3472.2749999999996</v>
      </c>
    </row>
    <row r="940" spans="1:13" ht="18.75" customHeight="1">
      <c r="A940" s="200"/>
      <c r="B940" s="228"/>
      <c r="C940" s="229"/>
      <c r="D940" s="230"/>
      <c r="E940" s="230"/>
      <c r="F940" s="230"/>
      <c r="G940" s="469" t="s">
        <v>264</v>
      </c>
      <c r="H940" s="470"/>
      <c r="I940" s="201">
        <v>927</v>
      </c>
      <c r="J940" s="202">
        <v>503</v>
      </c>
      <c r="K940" s="203">
        <v>6000508</v>
      </c>
      <c r="L940" s="204">
        <v>500</v>
      </c>
      <c r="M940" s="205">
        <v>3472.2749999999996</v>
      </c>
    </row>
    <row r="941" spans="1:13" ht="18.75" customHeight="1">
      <c r="A941" s="200"/>
      <c r="B941" s="228"/>
      <c r="C941" s="229"/>
      <c r="D941" s="230"/>
      <c r="E941" s="230"/>
      <c r="F941" s="465" t="s">
        <v>576</v>
      </c>
      <c r="G941" s="465"/>
      <c r="H941" s="466"/>
      <c r="I941" s="201">
        <v>927</v>
      </c>
      <c r="J941" s="202">
        <v>503</v>
      </c>
      <c r="K941" s="203">
        <v>6000509</v>
      </c>
      <c r="L941" s="204">
        <v>0</v>
      </c>
      <c r="M941" s="205">
        <v>4341.78487</v>
      </c>
    </row>
    <row r="942" spans="1:13" ht="18.75" customHeight="1">
      <c r="A942" s="200"/>
      <c r="B942" s="228"/>
      <c r="C942" s="229"/>
      <c r="D942" s="230"/>
      <c r="E942" s="230"/>
      <c r="F942" s="230"/>
      <c r="G942" s="469" t="s">
        <v>264</v>
      </c>
      <c r="H942" s="470"/>
      <c r="I942" s="201">
        <v>927</v>
      </c>
      <c r="J942" s="202">
        <v>503</v>
      </c>
      <c r="K942" s="203">
        <v>6000509</v>
      </c>
      <c r="L942" s="204">
        <v>500</v>
      </c>
      <c r="M942" s="205">
        <v>4341.78487</v>
      </c>
    </row>
    <row r="943" spans="1:13" ht="18.75" customHeight="1">
      <c r="A943" s="200"/>
      <c r="B943" s="228"/>
      <c r="C943" s="229"/>
      <c r="D943" s="230"/>
      <c r="E943" s="230"/>
      <c r="F943" s="465" t="s">
        <v>577</v>
      </c>
      <c r="G943" s="465"/>
      <c r="H943" s="466"/>
      <c r="I943" s="201">
        <v>927</v>
      </c>
      <c r="J943" s="202">
        <v>503</v>
      </c>
      <c r="K943" s="203">
        <v>6000510</v>
      </c>
      <c r="L943" s="204">
        <v>0</v>
      </c>
      <c r="M943" s="205">
        <v>1782.9239</v>
      </c>
    </row>
    <row r="944" spans="1:13" ht="18.75" customHeight="1">
      <c r="A944" s="200"/>
      <c r="B944" s="228"/>
      <c r="C944" s="229"/>
      <c r="D944" s="230"/>
      <c r="E944" s="230"/>
      <c r="F944" s="230"/>
      <c r="G944" s="469" t="s">
        <v>264</v>
      </c>
      <c r="H944" s="470"/>
      <c r="I944" s="201">
        <v>927</v>
      </c>
      <c r="J944" s="202">
        <v>503</v>
      </c>
      <c r="K944" s="203">
        <v>6000510</v>
      </c>
      <c r="L944" s="204">
        <v>500</v>
      </c>
      <c r="M944" s="205">
        <v>1782.9239</v>
      </c>
    </row>
    <row r="945" spans="1:13" ht="18.75" customHeight="1">
      <c r="A945" s="200"/>
      <c r="B945" s="228"/>
      <c r="C945" s="229"/>
      <c r="D945" s="230"/>
      <c r="E945" s="230"/>
      <c r="F945" s="465" t="s">
        <v>578</v>
      </c>
      <c r="G945" s="465"/>
      <c r="H945" s="466"/>
      <c r="I945" s="201">
        <v>927</v>
      </c>
      <c r="J945" s="202">
        <v>503</v>
      </c>
      <c r="K945" s="203">
        <v>6000511</v>
      </c>
      <c r="L945" s="204">
        <v>0</v>
      </c>
      <c r="M945" s="205">
        <v>9637.990800000001</v>
      </c>
    </row>
    <row r="946" spans="1:13" ht="18.75" customHeight="1">
      <c r="A946" s="200"/>
      <c r="B946" s="228"/>
      <c r="C946" s="229"/>
      <c r="D946" s="230"/>
      <c r="E946" s="230"/>
      <c r="F946" s="230"/>
      <c r="G946" s="469" t="s">
        <v>264</v>
      </c>
      <c r="H946" s="470"/>
      <c r="I946" s="201">
        <v>927</v>
      </c>
      <c r="J946" s="202">
        <v>503</v>
      </c>
      <c r="K946" s="203">
        <v>6000511</v>
      </c>
      <c r="L946" s="204">
        <v>500</v>
      </c>
      <c r="M946" s="205">
        <v>9637.990800000001</v>
      </c>
    </row>
    <row r="947" spans="1:13" ht="18.75" customHeight="1">
      <c r="A947" s="200"/>
      <c r="B947" s="228"/>
      <c r="C947" s="229"/>
      <c r="D947" s="230"/>
      <c r="E947" s="230"/>
      <c r="F947" s="465" t="s">
        <v>579</v>
      </c>
      <c r="G947" s="465"/>
      <c r="H947" s="466"/>
      <c r="I947" s="201">
        <v>927</v>
      </c>
      <c r="J947" s="202">
        <v>503</v>
      </c>
      <c r="K947" s="203">
        <v>6000512</v>
      </c>
      <c r="L947" s="204">
        <v>0</v>
      </c>
      <c r="M947" s="205">
        <v>1865.7248399999999</v>
      </c>
    </row>
    <row r="948" spans="1:13" ht="18.75" customHeight="1">
      <c r="A948" s="200"/>
      <c r="B948" s="228"/>
      <c r="C948" s="229"/>
      <c r="D948" s="230"/>
      <c r="E948" s="230"/>
      <c r="F948" s="230"/>
      <c r="G948" s="469" t="s">
        <v>264</v>
      </c>
      <c r="H948" s="470"/>
      <c r="I948" s="201">
        <v>927</v>
      </c>
      <c r="J948" s="202">
        <v>503</v>
      </c>
      <c r="K948" s="203">
        <v>6000512</v>
      </c>
      <c r="L948" s="204">
        <v>500</v>
      </c>
      <c r="M948" s="205">
        <v>1865.7248399999999</v>
      </c>
    </row>
    <row r="949" spans="1:13" ht="30" customHeight="1">
      <c r="A949" s="200"/>
      <c r="B949" s="228"/>
      <c r="C949" s="229"/>
      <c r="D949" s="230"/>
      <c r="E949" s="230"/>
      <c r="F949" s="465" t="s">
        <v>580</v>
      </c>
      <c r="G949" s="465"/>
      <c r="H949" s="466"/>
      <c r="I949" s="201">
        <v>927</v>
      </c>
      <c r="J949" s="202">
        <v>503</v>
      </c>
      <c r="K949" s="203">
        <v>6000513</v>
      </c>
      <c r="L949" s="204">
        <v>0</v>
      </c>
      <c r="M949" s="205">
        <v>3001.9768000000004</v>
      </c>
    </row>
    <row r="950" spans="1:13" ht="15.75" customHeight="1">
      <c r="A950" s="200"/>
      <c r="B950" s="228"/>
      <c r="C950" s="229"/>
      <c r="D950" s="230"/>
      <c r="E950" s="230"/>
      <c r="F950" s="230"/>
      <c r="G950" s="469" t="s">
        <v>264</v>
      </c>
      <c r="H950" s="470"/>
      <c r="I950" s="201">
        <v>927</v>
      </c>
      <c r="J950" s="202">
        <v>503</v>
      </c>
      <c r="K950" s="203">
        <v>6000513</v>
      </c>
      <c r="L950" s="204">
        <v>500</v>
      </c>
      <c r="M950" s="205">
        <v>3001.9768000000004</v>
      </c>
    </row>
    <row r="951" spans="1:13" ht="32.25" customHeight="1">
      <c r="A951" s="200"/>
      <c r="B951" s="228"/>
      <c r="C951" s="229"/>
      <c r="D951" s="230"/>
      <c r="E951" s="230"/>
      <c r="F951" s="465" t="s">
        <v>581</v>
      </c>
      <c r="G951" s="465"/>
      <c r="H951" s="466"/>
      <c r="I951" s="201">
        <v>927</v>
      </c>
      <c r="J951" s="202">
        <v>503</v>
      </c>
      <c r="K951" s="203">
        <v>6000514</v>
      </c>
      <c r="L951" s="204">
        <v>0</v>
      </c>
      <c r="M951" s="205">
        <v>4316.94</v>
      </c>
    </row>
    <row r="952" spans="1:13" ht="15.75" customHeight="1">
      <c r="A952" s="200"/>
      <c r="B952" s="228"/>
      <c r="C952" s="229"/>
      <c r="D952" s="230"/>
      <c r="E952" s="230"/>
      <c r="F952" s="230"/>
      <c r="G952" s="469" t="s">
        <v>264</v>
      </c>
      <c r="H952" s="470"/>
      <c r="I952" s="201">
        <v>927</v>
      </c>
      <c r="J952" s="202">
        <v>503</v>
      </c>
      <c r="K952" s="203">
        <v>6000514</v>
      </c>
      <c r="L952" s="204">
        <v>500</v>
      </c>
      <c r="M952" s="205">
        <v>4316.94</v>
      </c>
    </row>
    <row r="953" spans="1:13" ht="30.75" customHeight="1">
      <c r="A953" s="200"/>
      <c r="B953" s="228"/>
      <c r="C953" s="229"/>
      <c r="D953" s="230"/>
      <c r="E953" s="230"/>
      <c r="F953" s="465" t="s">
        <v>582</v>
      </c>
      <c r="G953" s="465"/>
      <c r="H953" s="466"/>
      <c r="I953" s="201">
        <v>927</v>
      </c>
      <c r="J953" s="202">
        <v>503</v>
      </c>
      <c r="K953" s="203">
        <v>6000515</v>
      </c>
      <c r="L953" s="204">
        <v>0</v>
      </c>
      <c r="M953" s="205">
        <v>140.4655</v>
      </c>
    </row>
    <row r="954" spans="1:13" ht="17.25" customHeight="1">
      <c r="A954" s="200"/>
      <c r="B954" s="228"/>
      <c r="C954" s="229"/>
      <c r="D954" s="230"/>
      <c r="E954" s="230"/>
      <c r="F954" s="230"/>
      <c r="G954" s="469" t="s">
        <v>264</v>
      </c>
      <c r="H954" s="470"/>
      <c r="I954" s="201">
        <v>927</v>
      </c>
      <c r="J954" s="202">
        <v>503</v>
      </c>
      <c r="K954" s="203">
        <v>6000515</v>
      </c>
      <c r="L954" s="204">
        <v>500</v>
      </c>
      <c r="M954" s="205">
        <v>140.4655</v>
      </c>
    </row>
    <row r="955" spans="1:13" ht="63.75" customHeight="1">
      <c r="A955" s="200"/>
      <c r="B955" s="228"/>
      <c r="C955" s="229"/>
      <c r="D955" s="230"/>
      <c r="E955" s="230"/>
      <c r="F955" s="465" t="s">
        <v>643</v>
      </c>
      <c r="G955" s="465"/>
      <c r="H955" s="466"/>
      <c r="I955" s="201">
        <v>927</v>
      </c>
      <c r="J955" s="202">
        <v>503</v>
      </c>
      <c r="K955" s="203">
        <v>6000516</v>
      </c>
      <c r="L955" s="204">
        <v>0</v>
      </c>
      <c r="M955" s="205">
        <v>102.30409</v>
      </c>
    </row>
    <row r="956" spans="1:13" ht="17.25" customHeight="1">
      <c r="A956" s="200"/>
      <c r="B956" s="228"/>
      <c r="C956" s="229"/>
      <c r="D956" s="230"/>
      <c r="E956" s="230"/>
      <c r="F956" s="230"/>
      <c r="G956" s="469" t="s">
        <v>277</v>
      </c>
      <c r="H956" s="470"/>
      <c r="I956" s="201">
        <v>927</v>
      </c>
      <c r="J956" s="202">
        <v>503</v>
      </c>
      <c r="K956" s="203">
        <v>6000516</v>
      </c>
      <c r="L956" s="204">
        <v>18</v>
      </c>
      <c r="M956" s="205">
        <v>102.30409</v>
      </c>
    </row>
    <row r="957" spans="1:13" ht="17.25" customHeight="1">
      <c r="A957" s="200"/>
      <c r="B957" s="228"/>
      <c r="C957" s="229"/>
      <c r="D957" s="230"/>
      <c r="E957" s="230"/>
      <c r="F957" s="465" t="s">
        <v>583</v>
      </c>
      <c r="G957" s="465"/>
      <c r="H957" s="466"/>
      <c r="I957" s="201">
        <v>927</v>
      </c>
      <c r="J957" s="202">
        <v>503</v>
      </c>
      <c r="K957" s="203">
        <v>6000517</v>
      </c>
      <c r="L957" s="204">
        <v>0</v>
      </c>
      <c r="M957" s="205">
        <v>322.5</v>
      </c>
    </row>
    <row r="958" spans="1:13" ht="17.25" customHeight="1">
      <c r="A958" s="200"/>
      <c r="B958" s="228"/>
      <c r="C958" s="229"/>
      <c r="D958" s="230"/>
      <c r="E958" s="230"/>
      <c r="F958" s="230"/>
      <c r="G958" s="469" t="s">
        <v>283</v>
      </c>
      <c r="H958" s="470"/>
      <c r="I958" s="201">
        <v>927</v>
      </c>
      <c r="J958" s="202">
        <v>503</v>
      </c>
      <c r="K958" s="203">
        <v>6000517</v>
      </c>
      <c r="L958" s="204">
        <v>6</v>
      </c>
      <c r="M958" s="205">
        <v>322.5</v>
      </c>
    </row>
    <row r="959" spans="1:13" ht="17.25" customHeight="1">
      <c r="A959" s="200"/>
      <c r="B959" s="228"/>
      <c r="C959" s="229"/>
      <c r="D959" s="465" t="s">
        <v>308</v>
      </c>
      <c r="E959" s="465"/>
      <c r="F959" s="465"/>
      <c r="G959" s="465"/>
      <c r="H959" s="466"/>
      <c r="I959" s="201">
        <v>927</v>
      </c>
      <c r="J959" s="202">
        <v>503</v>
      </c>
      <c r="K959" s="203">
        <v>7950000</v>
      </c>
      <c r="L959" s="204">
        <v>0</v>
      </c>
      <c r="M959" s="205">
        <v>7886.903230000001</v>
      </c>
    </row>
    <row r="960" spans="1:13" ht="46.5" customHeight="1">
      <c r="A960" s="200"/>
      <c r="B960" s="228"/>
      <c r="C960" s="229"/>
      <c r="D960" s="230"/>
      <c r="E960" s="230"/>
      <c r="F960" s="465" t="s">
        <v>365</v>
      </c>
      <c r="G960" s="465"/>
      <c r="H960" s="466"/>
      <c r="I960" s="201">
        <v>927</v>
      </c>
      <c r="J960" s="202">
        <v>503</v>
      </c>
      <c r="K960" s="203">
        <v>7950005</v>
      </c>
      <c r="L960" s="204">
        <v>0</v>
      </c>
      <c r="M960" s="205">
        <v>530</v>
      </c>
    </row>
    <row r="961" spans="1:13" ht="14.25" customHeight="1">
      <c r="A961" s="200"/>
      <c r="B961" s="228"/>
      <c r="C961" s="229"/>
      <c r="D961" s="230"/>
      <c r="E961" s="230"/>
      <c r="F961" s="230"/>
      <c r="G961" s="469" t="s">
        <v>264</v>
      </c>
      <c r="H961" s="470"/>
      <c r="I961" s="201">
        <v>927</v>
      </c>
      <c r="J961" s="202">
        <v>503</v>
      </c>
      <c r="K961" s="203">
        <v>7950005</v>
      </c>
      <c r="L961" s="204">
        <v>500</v>
      </c>
      <c r="M961" s="205">
        <v>530</v>
      </c>
    </row>
    <row r="962" spans="1:13" ht="63" customHeight="1">
      <c r="A962" s="200"/>
      <c r="B962" s="228"/>
      <c r="C962" s="229"/>
      <c r="D962" s="230"/>
      <c r="E962" s="230"/>
      <c r="F962" s="465" t="s">
        <v>584</v>
      </c>
      <c r="G962" s="465"/>
      <c r="H962" s="466"/>
      <c r="I962" s="201">
        <v>927</v>
      </c>
      <c r="J962" s="202">
        <v>503</v>
      </c>
      <c r="K962" s="203">
        <v>7950024</v>
      </c>
      <c r="L962" s="204">
        <v>0</v>
      </c>
      <c r="M962" s="205">
        <v>7356.903230000001</v>
      </c>
    </row>
    <row r="963" spans="1:13" ht="21" customHeight="1">
      <c r="A963" s="200"/>
      <c r="B963" s="228"/>
      <c r="C963" s="229"/>
      <c r="D963" s="230"/>
      <c r="E963" s="230"/>
      <c r="F963" s="230"/>
      <c r="G963" s="469" t="s">
        <v>264</v>
      </c>
      <c r="H963" s="470"/>
      <c r="I963" s="201">
        <v>927</v>
      </c>
      <c r="J963" s="202">
        <v>503</v>
      </c>
      <c r="K963" s="203">
        <v>7950024</v>
      </c>
      <c r="L963" s="204">
        <v>500</v>
      </c>
      <c r="M963" s="205">
        <v>7356.903230000001</v>
      </c>
    </row>
    <row r="964" spans="1:13" ht="15.75" customHeight="1">
      <c r="A964" s="200"/>
      <c r="B964" s="228"/>
      <c r="C964" s="473" t="s">
        <v>228</v>
      </c>
      <c r="D964" s="473"/>
      <c r="E964" s="473"/>
      <c r="F964" s="473"/>
      <c r="G964" s="473"/>
      <c r="H964" s="474"/>
      <c r="I964" s="201">
        <v>927</v>
      </c>
      <c r="J964" s="202">
        <v>701</v>
      </c>
      <c r="K964" s="203">
        <v>0</v>
      </c>
      <c r="L964" s="204">
        <v>0</v>
      </c>
      <c r="M964" s="205">
        <v>44009.09448000001</v>
      </c>
    </row>
    <row r="965" spans="1:13" ht="18" customHeight="1">
      <c r="A965" s="200"/>
      <c r="B965" s="228"/>
      <c r="C965" s="229"/>
      <c r="D965" s="465" t="s">
        <v>343</v>
      </c>
      <c r="E965" s="465"/>
      <c r="F965" s="465"/>
      <c r="G965" s="465"/>
      <c r="H965" s="466"/>
      <c r="I965" s="201">
        <v>927</v>
      </c>
      <c r="J965" s="202">
        <v>701</v>
      </c>
      <c r="K965" s="203">
        <v>4200000</v>
      </c>
      <c r="L965" s="204">
        <v>0</v>
      </c>
      <c r="M965" s="205">
        <v>44009.09448000001</v>
      </c>
    </row>
    <row r="966" spans="1:13" ht="17.25" customHeight="1">
      <c r="A966" s="200"/>
      <c r="B966" s="228"/>
      <c r="C966" s="229"/>
      <c r="D966" s="230"/>
      <c r="E966" s="465" t="s">
        <v>288</v>
      </c>
      <c r="F966" s="465"/>
      <c r="G966" s="465"/>
      <c r="H966" s="466"/>
      <c r="I966" s="201">
        <v>927</v>
      </c>
      <c r="J966" s="202">
        <v>701</v>
      </c>
      <c r="K966" s="203">
        <v>4209900</v>
      </c>
      <c r="L966" s="204">
        <v>0</v>
      </c>
      <c r="M966" s="205">
        <v>44009.09448000001</v>
      </c>
    </row>
    <row r="967" spans="1:13" ht="18.75" customHeight="1">
      <c r="A967" s="200"/>
      <c r="B967" s="228"/>
      <c r="C967" s="229"/>
      <c r="D967" s="230"/>
      <c r="E967" s="230"/>
      <c r="F967" s="230"/>
      <c r="G967" s="469" t="s">
        <v>290</v>
      </c>
      <c r="H967" s="470"/>
      <c r="I967" s="201">
        <v>927</v>
      </c>
      <c r="J967" s="202">
        <v>701</v>
      </c>
      <c r="K967" s="203">
        <v>4209900</v>
      </c>
      <c r="L967" s="204">
        <v>1</v>
      </c>
      <c r="M967" s="205">
        <v>0</v>
      </c>
    </row>
    <row r="968" spans="1:13" ht="32.25" customHeight="1">
      <c r="A968" s="200"/>
      <c r="B968" s="228"/>
      <c r="C968" s="229"/>
      <c r="D968" s="230"/>
      <c r="E968" s="230"/>
      <c r="F968" s="465" t="s">
        <v>585</v>
      </c>
      <c r="G968" s="465"/>
      <c r="H968" s="466"/>
      <c r="I968" s="201">
        <v>927</v>
      </c>
      <c r="J968" s="202">
        <v>701</v>
      </c>
      <c r="K968" s="203">
        <v>4209903</v>
      </c>
      <c r="L968" s="204">
        <v>0</v>
      </c>
      <c r="M968" s="205">
        <v>2120.692</v>
      </c>
    </row>
    <row r="969" spans="1:13" ht="18.75" customHeight="1">
      <c r="A969" s="200"/>
      <c r="B969" s="228"/>
      <c r="C969" s="229"/>
      <c r="D969" s="230"/>
      <c r="E969" s="230"/>
      <c r="F969" s="230"/>
      <c r="G969" s="469" t="s">
        <v>290</v>
      </c>
      <c r="H969" s="470"/>
      <c r="I969" s="201">
        <v>927</v>
      </c>
      <c r="J969" s="202">
        <v>701</v>
      </c>
      <c r="K969" s="203">
        <v>4209903</v>
      </c>
      <c r="L969" s="204">
        <v>1</v>
      </c>
      <c r="M969" s="205">
        <v>2120.692</v>
      </c>
    </row>
    <row r="970" spans="1:13" ht="18.75" customHeight="1">
      <c r="A970" s="200"/>
      <c r="B970" s="228"/>
      <c r="C970" s="229"/>
      <c r="D970" s="230"/>
      <c r="E970" s="230"/>
      <c r="F970" s="465" t="s">
        <v>586</v>
      </c>
      <c r="G970" s="465"/>
      <c r="H970" s="466"/>
      <c r="I970" s="201">
        <v>927</v>
      </c>
      <c r="J970" s="202">
        <v>701</v>
      </c>
      <c r="K970" s="203">
        <v>4209904</v>
      </c>
      <c r="L970" s="204">
        <v>0</v>
      </c>
      <c r="M970" s="205">
        <v>39222.61885</v>
      </c>
    </row>
    <row r="971" spans="1:13" ht="18.75" customHeight="1">
      <c r="A971" s="200"/>
      <c r="B971" s="228"/>
      <c r="C971" s="229"/>
      <c r="D971" s="230"/>
      <c r="E971" s="230"/>
      <c r="F971" s="230"/>
      <c r="G971" s="469" t="s">
        <v>290</v>
      </c>
      <c r="H971" s="470"/>
      <c r="I971" s="201">
        <v>927</v>
      </c>
      <c r="J971" s="202">
        <v>701</v>
      </c>
      <c r="K971" s="203">
        <v>4209904</v>
      </c>
      <c r="L971" s="204">
        <v>1</v>
      </c>
      <c r="M971" s="205">
        <v>39222.61885</v>
      </c>
    </row>
    <row r="972" spans="1:13" ht="18.75" customHeight="1">
      <c r="A972" s="200"/>
      <c r="B972" s="228"/>
      <c r="C972" s="229"/>
      <c r="D972" s="230"/>
      <c r="E972" s="230"/>
      <c r="F972" s="465" t="s">
        <v>587</v>
      </c>
      <c r="G972" s="465"/>
      <c r="H972" s="466"/>
      <c r="I972" s="201">
        <v>927</v>
      </c>
      <c r="J972" s="202">
        <v>701</v>
      </c>
      <c r="K972" s="203">
        <v>4209905</v>
      </c>
      <c r="L972" s="204">
        <v>0</v>
      </c>
      <c r="M972" s="205">
        <v>2665.78363</v>
      </c>
    </row>
    <row r="973" spans="1:13" ht="18.75" customHeight="1">
      <c r="A973" s="200"/>
      <c r="B973" s="228"/>
      <c r="C973" s="229"/>
      <c r="D973" s="230"/>
      <c r="E973" s="230"/>
      <c r="F973" s="230"/>
      <c r="G973" s="469" t="s">
        <v>290</v>
      </c>
      <c r="H973" s="470"/>
      <c r="I973" s="201">
        <v>927</v>
      </c>
      <c r="J973" s="202">
        <v>701</v>
      </c>
      <c r="K973" s="203">
        <v>4209905</v>
      </c>
      <c r="L973" s="204">
        <v>1</v>
      </c>
      <c r="M973" s="205">
        <v>2665.78363</v>
      </c>
    </row>
    <row r="974" spans="1:13" ht="18.75" customHeight="1">
      <c r="A974" s="200"/>
      <c r="B974" s="228"/>
      <c r="C974" s="473" t="s">
        <v>229</v>
      </c>
      <c r="D974" s="473"/>
      <c r="E974" s="473"/>
      <c r="F974" s="473"/>
      <c r="G974" s="473"/>
      <c r="H974" s="474"/>
      <c r="I974" s="201">
        <v>927</v>
      </c>
      <c r="J974" s="202">
        <v>702</v>
      </c>
      <c r="K974" s="203">
        <v>0</v>
      </c>
      <c r="L974" s="204">
        <v>0</v>
      </c>
      <c r="M974" s="205">
        <v>55827.70898</v>
      </c>
    </row>
    <row r="975" spans="1:13" ht="32.25" customHeight="1">
      <c r="A975" s="200"/>
      <c r="B975" s="228"/>
      <c r="C975" s="229"/>
      <c r="D975" s="465" t="s">
        <v>347</v>
      </c>
      <c r="E975" s="465"/>
      <c r="F975" s="465"/>
      <c r="G975" s="465"/>
      <c r="H975" s="466"/>
      <c r="I975" s="201">
        <v>927</v>
      </c>
      <c r="J975" s="202">
        <v>702</v>
      </c>
      <c r="K975" s="203">
        <v>4210000</v>
      </c>
      <c r="L975" s="204">
        <v>0</v>
      </c>
      <c r="M975" s="205">
        <v>45886.78199</v>
      </c>
    </row>
    <row r="976" spans="1:13" ht="17.25" customHeight="1">
      <c r="A976" s="200"/>
      <c r="B976" s="228"/>
      <c r="C976" s="229"/>
      <c r="D976" s="230"/>
      <c r="E976" s="465" t="s">
        <v>288</v>
      </c>
      <c r="F976" s="465"/>
      <c r="G976" s="465"/>
      <c r="H976" s="466"/>
      <c r="I976" s="201">
        <v>927</v>
      </c>
      <c r="J976" s="202">
        <v>702</v>
      </c>
      <c r="K976" s="203">
        <v>4219900</v>
      </c>
      <c r="L976" s="204">
        <v>0</v>
      </c>
      <c r="M976" s="205">
        <v>45886.78199</v>
      </c>
    </row>
    <row r="977" spans="1:13" ht="17.25" customHeight="1">
      <c r="A977" s="200"/>
      <c r="B977" s="228"/>
      <c r="C977" s="229"/>
      <c r="D977" s="230"/>
      <c r="E977" s="230"/>
      <c r="F977" s="230"/>
      <c r="G977" s="469" t="s">
        <v>290</v>
      </c>
      <c r="H977" s="470"/>
      <c r="I977" s="201">
        <v>927</v>
      </c>
      <c r="J977" s="202">
        <v>702</v>
      </c>
      <c r="K977" s="203">
        <v>4219900</v>
      </c>
      <c r="L977" s="204">
        <v>1</v>
      </c>
      <c r="M977" s="205">
        <v>0</v>
      </c>
    </row>
    <row r="978" spans="1:13" ht="45.75" customHeight="1">
      <c r="A978" s="200"/>
      <c r="B978" s="228"/>
      <c r="C978" s="229"/>
      <c r="D978" s="230"/>
      <c r="E978" s="230"/>
      <c r="F978" s="465" t="s">
        <v>588</v>
      </c>
      <c r="G978" s="465"/>
      <c r="H978" s="466"/>
      <c r="I978" s="201">
        <v>927</v>
      </c>
      <c r="J978" s="202">
        <v>702</v>
      </c>
      <c r="K978" s="203">
        <v>4219905</v>
      </c>
      <c r="L978" s="204">
        <v>0</v>
      </c>
      <c r="M978" s="205">
        <v>6244.3759900000005</v>
      </c>
    </row>
    <row r="979" spans="1:13" ht="17.25" customHeight="1">
      <c r="A979" s="200"/>
      <c r="B979" s="228"/>
      <c r="C979" s="229"/>
      <c r="D979" s="230"/>
      <c r="E979" s="230"/>
      <c r="F979" s="230"/>
      <c r="G979" s="469" t="s">
        <v>290</v>
      </c>
      <c r="H979" s="470"/>
      <c r="I979" s="201">
        <v>927</v>
      </c>
      <c r="J979" s="202">
        <v>702</v>
      </c>
      <c r="K979" s="203">
        <v>4219905</v>
      </c>
      <c r="L979" s="204">
        <v>1</v>
      </c>
      <c r="M979" s="205">
        <v>6244.3759900000005</v>
      </c>
    </row>
    <row r="980" spans="1:13" ht="31.5" customHeight="1">
      <c r="A980" s="200"/>
      <c r="B980" s="228"/>
      <c r="C980" s="229"/>
      <c r="D980" s="230"/>
      <c r="E980" s="230"/>
      <c r="F980" s="465" t="s">
        <v>589</v>
      </c>
      <c r="G980" s="465"/>
      <c r="H980" s="466"/>
      <c r="I980" s="201">
        <v>927</v>
      </c>
      <c r="J980" s="202">
        <v>702</v>
      </c>
      <c r="K980" s="203">
        <v>4219906</v>
      </c>
      <c r="L980" s="204">
        <v>0</v>
      </c>
      <c r="M980" s="205">
        <v>38101.2845</v>
      </c>
    </row>
    <row r="981" spans="1:13" ht="17.25" customHeight="1">
      <c r="A981" s="200"/>
      <c r="B981" s="228"/>
      <c r="C981" s="229"/>
      <c r="D981" s="230"/>
      <c r="E981" s="230"/>
      <c r="F981" s="230"/>
      <c r="G981" s="469" t="s">
        <v>290</v>
      </c>
      <c r="H981" s="470"/>
      <c r="I981" s="201">
        <v>927</v>
      </c>
      <c r="J981" s="202">
        <v>702</v>
      </c>
      <c r="K981" s="203">
        <v>4219906</v>
      </c>
      <c r="L981" s="204">
        <v>1</v>
      </c>
      <c r="M981" s="205">
        <v>38101.2845</v>
      </c>
    </row>
    <row r="982" spans="1:13" ht="32.25" customHeight="1">
      <c r="A982" s="200"/>
      <c r="B982" s="228"/>
      <c r="C982" s="229"/>
      <c r="D982" s="230"/>
      <c r="E982" s="230"/>
      <c r="F982" s="465" t="s">
        <v>590</v>
      </c>
      <c r="G982" s="465"/>
      <c r="H982" s="466"/>
      <c r="I982" s="201">
        <v>927</v>
      </c>
      <c r="J982" s="202">
        <v>702</v>
      </c>
      <c r="K982" s="203">
        <v>4219907</v>
      </c>
      <c r="L982" s="204">
        <v>0</v>
      </c>
      <c r="M982" s="205">
        <v>1453.2155</v>
      </c>
    </row>
    <row r="983" spans="1:13" ht="21.75" customHeight="1">
      <c r="A983" s="200"/>
      <c r="B983" s="228"/>
      <c r="C983" s="229"/>
      <c r="D983" s="230"/>
      <c r="E983" s="230"/>
      <c r="F983" s="230"/>
      <c r="G983" s="469" t="s">
        <v>290</v>
      </c>
      <c r="H983" s="470"/>
      <c r="I983" s="201">
        <v>927</v>
      </c>
      <c r="J983" s="202">
        <v>702</v>
      </c>
      <c r="K983" s="203">
        <v>4219907</v>
      </c>
      <c r="L983" s="204">
        <v>1</v>
      </c>
      <c r="M983" s="205">
        <v>1453.2155</v>
      </c>
    </row>
    <row r="984" spans="1:13" ht="48" customHeight="1">
      <c r="A984" s="200"/>
      <c r="B984" s="228"/>
      <c r="C984" s="229"/>
      <c r="D984" s="230"/>
      <c r="E984" s="230"/>
      <c r="F984" s="465" t="s">
        <v>591</v>
      </c>
      <c r="G984" s="465"/>
      <c r="H984" s="466"/>
      <c r="I984" s="201">
        <v>927</v>
      </c>
      <c r="J984" s="202">
        <v>702</v>
      </c>
      <c r="K984" s="203">
        <v>4219912</v>
      </c>
      <c r="L984" s="204">
        <v>0</v>
      </c>
      <c r="M984" s="205">
        <v>87.906</v>
      </c>
    </row>
    <row r="985" spans="1:13" ht="19.5" customHeight="1">
      <c r="A985" s="200"/>
      <c r="B985" s="228"/>
      <c r="C985" s="229"/>
      <c r="D985" s="230"/>
      <c r="E985" s="230"/>
      <c r="F985" s="230"/>
      <c r="G985" s="469" t="s">
        <v>290</v>
      </c>
      <c r="H985" s="470"/>
      <c r="I985" s="201">
        <v>927</v>
      </c>
      <c r="J985" s="202">
        <v>702</v>
      </c>
      <c r="K985" s="203">
        <v>4219912</v>
      </c>
      <c r="L985" s="204">
        <v>1</v>
      </c>
      <c r="M985" s="205">
        <v>87.906</v>
      </c>
    </row>
    <row r="986" spans="1:13" ht="19.5" customHeight="1">
      <c r="A986" s="200"/>
      <c r="B986" s="228"/>
      <c r="C986" s="229"/>
      <c r="D986" s="465" t="s">
        <v>287</v>
      </c>
      <c r="E986" s="465"/>
      <c r="F986" s="465"/>
      <c r="G986" s="465"/>
      <c r="H986" s="466"/>
      <c r="I986" s="201">
        <v>927</v>
      </c>
      <c r="J986" s="202">
        <v>702</v>
      </c>
      <c r="K986" s="203">
        <v>4230000</v>
      </c>
      <c r="L986" s="204">
        <v>0</v>
      </c>
      <c r="M986" s="205">
        <v>9940.92699</v>
      </c>
    </row>
    <row r="987" spans="1:13" ht="19.5" customHeight="1">
      <c r="A987" s="200"/>
      <c r="B987" s="228"/>
      <c r="C987" s="229"/>
      <c r="D987" s="230"/>
      <c r="E987" s="465" t="s">
        <v>288</v>
      </c>
      <c r="F987" s="465"/>
      <c r="G987" s="465"/>
      <c r="H987" s="466"/>
      <c r="I987" s="201">
        <v>927</v>
      </c>
      <c r="J987" s="202">
        <v>702</v>
      </c>
      <c r="K987" s="203">
        <v>4239900</v>
      </c>
      <c r="L987" s="204">
        <v>0</v>
      </c>
      <c r="M987" s="205">
        <v>9940.92699</v>
      </c>
    </row>
    <row r="988" spans="1:13" ht="32.25" customHeight="1">
      <c r="A988" s="200"/>
      <c r="B988" s="228"/>
      <c r="C988" s="229"/>
      <c r="D988" s="230"/>
      <c r="E988" s="230"/>
      <c r="F988" s="465" t="s">
        <v>351</v>
      </c>
      <c r="G988" s="465"/>
      <c r="H988" s="466"/>
      <c r="I988" s="201">
        <v>927</v>
      </c>
      <c r="J988" s="202">
        <v>702</v>
      </c>
      <c r="K988" s="203">
        <v>4239902</v>
      </c>
      <c r="L988" s="204">
        <v>0</v>
      </c>
      <c r="M988" s="205">
        <v>0</v>
      </c>
    </row>
    <row r="989" spans="1:13" ht="21.75" customHeight="1">
      <c r="A989" s="200"/>
      <c r="B989" s="228"/>
      <c r="C989" s="229"/>
      <c r="D989" s="230"/>
      <c r="E989" s="230"/>
      <c r="F989" s="230"/>
      <c r="G989" s="469" t="s">
        <v>290</v>
      </c>
      <c r="H989" s="470"/>
      <c r="I989" s="201">
        <v>927</v>
      </c>
      <c r="J989" s="202">
        <v>702</v>
      </c>
      <c r="K989" s="203">
        <v>4239902</v>
      </c>
      <c r="L989" s="204">
        <v>1</v>
      </c>
      <c r="M989" s="205">
        <v>0</v>
      </c>
    </row>
    <row r="990" spans="1:13" ht="30.75" customHeight="1">
      <c r="A990" s="200"/>
      <c r="B990" s="228"/>
      <c r="C990" s="229"/>
      <c r="D990" s="230"/>
      <c r="E990" s="230"/>
      <c r="F990" s="465" t="s">
        <v>592</v>
      </c>
      <c r="G990" s="465"/>
      <c r="H990" s="466"/>
      <c r="I990" s="201">
        <v>927</v>
      </c>
      <c r="J990" s="202">
        <v>702</v>
      </c>
      <c r="K990" s="203">
        <v>4239907</v>
      </c>
      <c r="L990" s="204">
        <v>0</v>
      </c>
      <c r="M990" s="205">
        <v>782.34417</v>
      </c>
    </row>
    <row r="991" spans="1:13" ht="21.75" customHeight="1">
      <c r="A991" s="200"/>
      <c r="B991" s="228"/>
      <c r="C991" s="229"/>
      <c r="D991" s="230"/>
      <c r="E991" s="230"/>
      <c r="F991" s="230"/>
      <c r="G991" s="469" t="s">
        <v>290</v>
      </c>
      <c r="H991" s="470"/>
      <c r="I991" s="201">
        <v>927</v>
      </c>
      <c r="J991" s="202">
        <v>702</v>
      </c>
      <c r="K991" s="203">
        <v>4239907</v>
      </c>
      <c r="L991" s="204">
        <v>1</v>
      </c>
      <c r="M991" s="205">
        <v>782.34417</v>
      </c>
    </row>
    <row r="992" spans="1:13" ht="32.25" customHeight="1">
      <c r="A992" s="200"/>
      <c r="B992" s="228"/>
      <c r="C992" s="229"/>
      <c r="D992" s="230"/>
      <c r="E992" s="230"/>
      <c r="F992" s="465" t="s">
        <v>593</v>
      </c>
      <c r="G992" s="465"/>
      <c r="H992" s="466"/>
      <c r="I992" s="201">
        <v>927</v>
      </c>
      <c r="J992" s="202">
        <v>702</v>
      </c>
      <c r="K992" s="203">
        <v>4239908</v>
      </c>
      <c r="L992" s="204">
        <v>0</v>
      </c>
      <c r="M992" s="205">
        <v>9158.582819999998</v>
      </c>
    </row>
    <row r="993" spans="1:13" ht="16.5" customHeight="1">
      <c r="A993" s="200"/>
      <c r="B993" s="228"/>
      <c r="C993" s="229"/>
      <c r="D993" s="230"/>
      <c r="E993" s="230"/>
      <c r="F993" s="230"/>
      <c r="G993" s="469" t="s">
        <v>290</v>
      </c>
      <c r="H993" s="470"/>
      <c r="I993" s="201">
        <v>927</v>
      </c>
      <c r="J993" s="202">
        <v>702</v>
      </c>
      <c r="K993" s="203">
        <v>4239908</v>
      </c>
      <c r="L993" s="204">
        <v>1</v>
      </c>
      <c r="M993" s="205">
        <v>9158.582819999998</v>
      </c>
    </row>
    <row r="994" spans="1:13" ht="16.5" customHeight="1">
      <c r="A994" s="200"/>
      <c r="B994" s="228"/>
      <c r="C994" s="473" t="s">
        <v>231</v>
      </c>
      <c r="D994" s="473"/>
      <c r="E994" s="473"/>
      <c r="F994" s="473"/>
      <c r="G994" s="473"/>
      <c r="H994" s="474"/>
      <c r="I994" s="201">
        <v>927</v>
      </c>
      <c r="J994" s="202">
        <v>709</v>
      </c>
      <c r="K994" s="203">
        <v>0</v>
      </c>
      <c r="L994" s="204">
        <v>0</v>
      </c>
      <c r="M994" s="205">
        <v>8731.552119999998</v>
      </c>
    </row>
    <row r="995" spans="1:13" ht="31.5" customHeight="1">
      <c r="A995" s="200"/>
      <c r="B995" s="228"/>
      <c r="C995" s="229"/>
      <c r="D995" s="465" t="s">
        <v>490</v>
      </c>
      <c r="E995" s="465"/>
      <c r="F995" s="465"/>
      <c r="G995" s="465"/>
      <c r="H995" s="466"/>
      <c r="I995" s="201">
        <v>927</v>
      </c>
      <c r="J995" s="202">
        <v>709</v>
      </c>
      <c r="K995" s="203">
        <v>1020000</v>
      </c>
      <c r="L995" s="204">
        <v>0</v>
      </c>
      <c r="M995" s="205">
        <v>5354.672719999999</v>
      </c>
    </row>
    <row r="996" spans="1:13" ht="78.75" customHeight="1">
      <c r="A996" s="200"/>
      <c r="B996" s="228"/>
      <c r="C996" s="229"/>
      <c r="D996" s="230"/>
      <c r="E996" s="465" t="s">
        <v>491</v>
      </c>
      <c r="F996" s="465"/>
      <c r="G996" s="465"/>
      <c r="H996" s="466"/>
      <c r="I996" s="201">
        <v>927</v>
      </c>
      <c r="J996" s="202">
        <v>709</v>
      </c>
      <c r="K996" s="203">
        <v>1020100</v>
      </c>
      <c r="L996" s="204">
        <v>0</v>
      </c>
      <c r="M996" s="205">
        <v>5354.672719999999</v>
      </c>
    </row>
    <row r="997" spans="1:13" ht="30" customHeight="1">
      <c r="A997" s="200"/>
      <c r="B997" s="228"/>
      <c r="C997" s="229"/>
      <c r="D997" s="230"/>
      <c r="E997" s="230"/>
      <c r="F997" s="465" t="s">
        <v>532</v>
      </c>
      <c r="G997" s="465"/>
      <c r="H997" s="466"/>
      <c r="I997" s="201">
        <v>927</v>
      </c>
      <c r="J997" s="202">
        <v>709</v>
      </c>
      <c r="K997" s="203">
        <v>1020102</v>
      </c>
      <c r="L997" s="204">
        <v>0</v>
      </c>
      <c r="M997" s="205">
        <v>2600.27272</v>
      </c>
    </row>
    <row r="998" spans="1:13" ht="18" customHeight="1">
      <c r="A998" s="200"/>
      <c r="B998" s="228"/>
      <c r="C998" s="229"/>
      <c r="D998" s="230"/>
      <c r="E998" s="230"/>
      <c r="F998" s="230"/>
      <c r="G998" s="469" t="s">
        <v>493</v>
      </c>
      <c r="H998" s="470"/>
      <c r="I998" s="201">
        <v>927</v>
      </c>
      <c r="J998" s="202">
        <v>709</v>
      </c>
      <c r="K998" s="203">
        <v>1020102</v>
      </c>
      <c r="L998" s="204">
        <v>3</v>
      </c>
      <c r="M998" s="205">
        <v>2600.27272</v>
      </c>
    </row>
    <row r="999" spans="1:13" ht="60.75" customHeight="1">
      <c r="A999" s="200"/>
      <c r="B999" s="228"/>
      <c r="C999" s="229"/>
      <c r="D999" s="230"/>
      <c r="E999" s="230"/>
      <c r="F999" s="465" t="s">
        <v>645</v>
      </c>
      <c r="G999" s="465"/>
      <c r="H999" s="466"/>
      <c r="I999" s="201">
        <v>927</v>
      </c>
      <c r="J999" s="202">
        <v>709</v>
      </c>
      <c r="K999" s="203">
        <v>1020112</v>
      </c>
      <c r="L999" s="204">
        <v>0</v>
      </c>
      <c r="M999" s="205">
        <v>2754.4</v>
      </c>
    </row>
    <row r="1000" spans="1:13" ht="16.5" customHeight="1">
      <c r="A1000" s="200"/>
      <c r="B1000" s="228"/>
      <c r="C1000" s="229"/>
      <c r="D1000" s="230"/>
      <c r="E1000" s="230"/>
      <c r="F1000" s="230"/>
      <c r="G1000" s="469" t="s">
        <v>493</v>
      </c>
      <c r="H1000" s="470"/>
      <c r="I1000" s="201">
        <v>927</v>
      </c>
      <c r="J1000" s="202">
        <v>709</v>
      </c>
      <c r="K1000" s="203">
        <v>1020112</v>
      </c>
      <c r="L1000" s="204">
        <v>3</v>
      </c>
      <c r="M1000" s="205">
        <v>2754.4</v>
      </c>
    </row>
    <row r="1001" spans="1:13" ht="16.5" customHeight="1">
      <c r="A1001" s="200"/>
      <c r="B1001" s="228"/>
      <c r="C1001" s="229"/>
      <c r="D1001" s="465" t="s">
        <v>325</v>
      </c>
      <c r="E1001" s="465"/>
      <c r="F1001" s="465"/>
      <c r="G1001" s="465"/>
      <c r="H1001" s="466"/>
      <c r="I1001" s="201">
        <v>927</v>
      </c>
      <c r="J1001" s="202">
        <v>709</v>
      </c>
      <c r="K1001" s="203">
        <v>4360000</v>
      </c>
      <c r="L1001" s="204">
        <v>0</v>
      </c>
      <c r="M1001" s="205">
        <v>3184</v>
      </c>
    </row>
    <row r="1002" spans="1:13" ht="16.5" customHeight="1">
      <c r="A1002" s="200"/>
      <c r="B1002" s="228"/>
      <c r="C1002" s="229"/>
      <c r="D1002" s="230"/>
      <c r="E1002" s="465" t="s">
        <v>326</v>
      </c>
      <c r="F1002" s="465"/>
      <c r="G1002" s="465"/>
      <c r="H1002" s="466"/>
      <c r="I1002" s="201">
        <v>927</v>
      </c>
      <c r="J1002" s="202">
        <v>709</v>
      </c>
      <c r="K1002" s="203">
        <v>4360900</v>
      </c>
      <c r="L1002" s="204">
        <v>0</v>
      </c>
      <c r="M1002" s="205">
        <v>3184</v>
      </c>
    </row>
    <row r="1003" spans="1:13" ht="16.5" customHeight="1">
      <c r="A1003" s="200"/>
      <c r="B1003" s="228"/>
      <c r="C1003" s="229"/>
      <c r="D1003" s="230"/>
      <c r="E1003" s="230"/>
      <c r="F1003" s="465" t="s">
        <v>325</v>
      </c>
      <c r="G1003" s="465"/>
      <c r="H1003" s="466"/>
      <c r="I1003" s="201">
        <v>927</v>
      </c>
      <c r="J1003" s="202">
        <v>709</v>
      </c>
      <c r="K1003" s="203">
        <v>4360901</v>
      </c>
      <c r="L1003" s="204">
        <v>0</v>
      </c>
      <c r="M1003" s="205">
        <v>3184</v>
      </c>
    </row>
    <row r="1004" spans="1:13" ht="20.25" customHeight="1">
      <c r="A1004" s="200"/>
      <c r="B1004" s="228"/>
      <c r="C1004" s="229"/>
      <c r="D1004" s="230"/>
      <c r="E1004" s="230"/>
      <c r="F1004" s="230"/>
      <c r="G1004" s="469" t="s">
        <v>264</v>
      </c>
      <c r="H1004" s="470"/>
      <c r="I1004" s="201">
        <v>927</v>
      </c>
      <c r="J1004" s="202">
        <v>709</v>
      </c>
      <c r="K1004" s="203">
        <v>4360901</v>
      </c>
      <c r="L1004" s="204">
        <v>500</v>
      </c>
      <c r="M1004" s="205">
        <v>3184</v>
      </c>
    </row>
    <row r="1005" spans="1:13" ht="15.75" customHeight="1">
      <c r="A1005" s="200"/>
      <c r="B1005" s="228"/>
      <c r="C1005" s="229"/>
      <c r="D1005" s="465" t="s">
        <v>308</v>
      </c>
      <c r="E1005" s="465"/>
      <c r="F1005" s="465"/>
      <c r="G1005" s="465"/>
      <c r="H1005" s="466"/>
      <c r="I1005" s="201">
        <v>927</v>
      </c>
      <c r="J1005" s="202">
        <v>709</v>
      </c>
      <c r="K1005" s="203">
        <v>7950000</v>
      </c>
      <c r="L1005" s="204">
        <v>0</v>
      </c>
      <c r="M1005" s="205">
        <v>192.87940000000003</v>
      </c>
    </row>
    <row r="1006" spans="1:13" ht="32.25" customHeight="1">
      <c r="A1006" s="200"/>
      <c r="B1006" s="228"/>
      <c r="C1006" s="229"/>
      <c r="D1006" s="230"/>
      <c r="E1006" s="230"/>
      <c r="F1006" s="465" t="s">
        <v>371</v>
      </c>
      <c r="G1006" s="465"/>
      <c r="H1006" s="466"/>
      <c r="I1006" s="201">
        <v>927</v>
      </c>
      <c r="J1006" s="202">
        <v>709</v>
      </c>
      <c r="K1006" s="203">
        <v>7950017</v>
      </c>
      <c r="L1006" s="204">
        <v>0</v>
      </c>
      <c r="M1006" s="205">
        <v>192.87940000000003</v>
      </c>
    </row>
    <row r="1007" spans="1:13" ht="18.75" customHeight="1">
      <c r="A1007" s="200"/>
      <c r="B1007" s="228"/>
      <c r="C1007" s="229"/>
      <c r="D1007" s="230"/>
      <c r="E1007" s="230"/>
      <c r="F1007" s="230"/>
      <c r="G1007" s="469" t="s">
        <v>264</v>
      </c>
      <c r="H1007" s="470"/>
      <c r="I1007" s="201">
        <v>927</v>
      </c>
      <c r="J1007" s="202">
        <v>709</v>
      </c>
      <c r="K1007" s="203">
        <v>7950017</v>
      </c>
      <c r="L1007" s="204">
        <v>500</v>
      </c>
      <c r="M1007" s="205">
        <v>192.87940000000003</v>
      </c>
    </row>
    <row r="1008" spans="1:13" ht="18.75" customHeight="1">
      <c r="A1008" s="200"/>
      <c r="B1008" s="228"/>
      <c r="C1008" s="473" t="s">
        <v>234</v>
      </c>
      <c r="D1008" s="473"/>
      <c r="E1008" s="473"/>
      <c r="F1008" s="473"/>
      <c r="G1008" s="473"/>
      <c r="H1008" s="474"/>
      <c r="I1008" s="201">
        <v>927</v>
      </c>
      <c r="J1008" s="202">
        <v>801</v>
      </c>
      <c r="K1008" s="203">
        <v>0</v>
      </c>
      <c r="L1008" s="204">
        <v>0</v>
      </c>
      <c r="M1008" s="205">
        <v>2833.92079</v>
      </c>
    </row>
    <row r="1009" spans="1:13" ht="32.25" customHeight="1">
      <c r="A1009" s="200"/>
      <c r="B1009" s="228"/>
      <c r="C1009" s="229"/>
      <c r="D1009" s="465" t="s">
        <v>291</v>
      </c>
      <c r="E1009" s="465"/>
      <c r="F1009" s="465"/>
      <c r="G1009" s="465"/>
      <c r="H1009" s="466"/>
      <c r="I1009" s="201">
        <v>927</v>
      </c>
      <c r="J1009" s="202">
        <v>801</v>
      </c>
      <c r="K1009" s="203">
        <v>4400000</v>
      </c>
      <c r="L1009" s="204">
        <v>0</v>
      </c>
      <c r="M1009" s="205">
        <v>1751.038</v>
      </c>
    </row>
    <row r="1010" spans="1:13" ht="20.25" customHeight="1">
      <c r="A1010" s="200"/>
      <c r="B1010" s="228"/>
      <c r="C1010" s="229"/>
      <c r="D1010" s="230"/>
      <c r="E1010" s="465" t="s">
        <v>288</v>
      </c>
      <c r="F1010" s="465"/>
      <c r="G1010" s="465"/>
      <c r="H1010" s="466"/>
      <c r="I1010" s="201">
        <v>927</v>
      </c>
      <c r="J1010" s="202">
        <v>801</v>
      </c>
      <c r="K1010" s="203">
        <v>4409900</v>
      </c>
      <c r="L1010" s="204">
        <v>0</v>
      </c>
      <c r="M1010" s="205">
        <v>1751.038</v>
      </c>
    </row>
    <row r="1011" spans="1:13" ht="34.5" customHeight="1">
      <c r="A1011" s="200"/>
      <c r="B1011" s="228"/>
      <c r="C1011" s="229"/>
      <c r="D1011" s="230"/>
      <c r="E1011" s="230"/>
      <c r="F1011" s="465" t="s">
        <v>292</v>
      </c>
      <c r="G1011" s="465"/>
      <c r="H1011" s="466"/>
      <c r="I1011" s="201">
        <v>927</v>
      </c>
      <c r="J1011" s="202">
        <v>801</v>
      </c>
      <c r="K1011" s="203">
        <v>4409901</v>
      </c>
      <c r="L1011" s="204">
        <v>0</v>
      </c>
      <c r="M1011" s="205">
        <v>0</v>
      </c>
    </row>
    <row r="1012" spans="1:13" ht="17.25" customHeight="1">
      <c r="A1012" s="200"/>
      <c r="B1012" s="228"/>
      <c r="C1012" s="229"/>
      <c r="D1012" s="230"/>
      <c r="E1012" s="230"/>
      <c r="F1012" s="230"/>
      <c r="G1012" s="469" t="s">
        <v>290</v>
      </c>
      <c r="H1012" s="470"/>
      <c r="I1012" s="201">
        <v>927</v>
      </c>
      <c r="J1012" s="202">
        <v>801</v>
      </c>
      <c r="K1012" s="203">
        <v>4409901</v>
      </c>
      <c r="L1012" s="204">
        <v>1</v>
      </c>
      <c r="M1012" s="205">
        <v>0</v>
      </c>
    </row>
    <row r="1013" spans="1:13" ht="32.25" customHeight="1">
      <c r="A1013" s="200"/>
      <c r="B1013" s="228"/>
      <c r="C1013" s="229"/>
      <c r="D1013" s="230"/>
      <c r="E1013" s="230"/>
      <c r="F1013" s="465" t="s">
        <v>595</v>
      </c>
      <c r="G1013" s="465"/>
      <c r="H1013" s="466"/>
      <c r="I1013" s="201">
        <v>927</v>
      </c>
      <c r="J1013" s="202">
        <v>801</v>
      </c>
      <c r="K1013" s="203">
        <v>4409908</v>
      </c>
      <c r="L1013" s="204">
        <v>0</v>
      </c>
      <c r="M1013" s="205">
        <v>1751.038</v>
      </c>
    </row>
    <row r="1014" spans="1:13" ht="18" customHeight="1">
      <c r="A1014" s="200"/>
      <c r="B1014" s="228"/>
      <c r="C1014" s="229"/>
      <c r="D1014" s="230"/>
      <c r="E1014" s="230"/>
      <c r="F1014" s="230"/>
      <c r="G1014" s="469" t="s">
        <v>290</v>
      </c>
      <c r="H1014" s="470"/>
      <c r="I1014" s="201">
        <v>927</v>
      </c>
      <c r="J1014" s="202">
        <v>801</v>
      </c>
      <c r="K1014" s="203">
        <v>4409908</v>
      </c>
      <c r="L1014" s="204">
        <v>1</v>
      </c>
      <c r="M1014" s="205">
        <v>1751.038</v>
      </c>
    </row>
    <row r="1015" spans="1:13" ht="18" customHeight="1">
      <c r="A1015" s="200"/>
      <c r="B1015" s="228"/>
      <c r="C1015" s="229"/>
      <c r="D1015" s="465" t="s">
        <v>293</v>
      </c>
      <c r="E1015" s="465"/>
      <c r="F1015" s="465"/>
      <c r="G1015" s="465"/>
      <c r="H1015" s="466"/>
      <c r="I1015" s="201">
        <v>927</v>
      </c>
      <c r="J1015" s="202">
        <v>801</v>
      </c>
      <c r="K1015" s="203">
        <v>4420000</v>
      </c>
      <c r="L1015" s="204">
        <v>0</v>
      </c>
      <c r="M1015" s="205">
        <v>1082.88279</v>
      </c>
    </row>
    <row r="1016" spans="1:13" ht="18" customHeight="1">
      <c r="A1016" s="200"/>
      <c r="B1016" s="228"/>
      <c r="C1016" s="229"/>
      <c r="D1016" s="230"/>
      <c r="E1016" s="465" t="s">
        <v>288</v>
      </c>
      <c r="F1016" s="465"/>
      <c r="G1016" s="465"/>
      <c r="H1016" s="466"/>
      <c r="I1016" s="201">
        <v>927</v>
      </c>
      <c r="J1016" s="202">
        <v>801</v>
      </c>
      <c r="K1016" s="203">
        <v>4429900</v>
      </c>
      <c r="L1016" s="204">
        <v>0</v>
      </c>
      <c r="M1016" s="205">
        <v>1082.88279</v>
      </c>
    </row>
    <row r="1017" spans="1:13" ht="18" customHeight="1">
      <c r="A1017" s="200"/>
      <c r="B1017" s="228"/>
      <c r="C1017" s="229"/>
      <c r="D1017" s="230"/>
      <c r="E1017" s="230"/>
      <c r="F1017" s="465" t="s">
        <v>596</v>
      </c>
      <c r="G1017" s="465"/>
      <c r="H1017" s="466"/>
      <c r="I1017" s="201">
        <v>927</v>
      </c>
      <c r="J1017" s="202">
        <v>801</v>
      </c>
      <c r="K1017" s="203">
        <v>4429902</v>
      </c>
      <c r="L1017" s="204">
        <v>0</v>
      </c>
      <c r="M1017" s="205">
        <v>1082.88279</v>
      </c>
    </row>
    <row r="1018" spans="1:13" ht="18" customHeight="1">
      <c r="A1018" s="200"/>
      <c r="B1018" s="228"/>
      <c r="C1018" s="229"/>
      <c r="D1018" s="230"/>
      <c r="E1018" s="230"/>
      <c r="F1018" s="230"/>
      <c r="G1018" s="469" t="s">
        <v>290</v>
      </c>
      <c r="H1018" s="470"/>
      <c r="I1018" s="201">
        <v>927</v>
      </c>
      <c r="J1018" s="202">
        <v>801</v>
      </c>
      <c r="K1018" s="203">
        <v>4429902</v>
      </c>
      <c r="L1018" s="204">
        <v>1</v>
      </c>
      <c r="M1018" s="205">
        <v>1082.88279</v>
      </c>
    </row>
    <row r="1019" spans="1:13" ht="18" customHeight="1">
      <c r="A1019" s="200"/>
      <c r="B1019" s="228"/>
      <c r="C1019" s="473" t="s">
        <v>238</v>
      </c>
      <c r="D1019" s="473"/>
      <c r="E1019" s="473"/>
      <c r="F1019" s="473"/>
      <c r="G1019" s="473"/>
      <c r="H1019" s="474"/>
      <c r="I1019" s="201">
        <v>927</v>
      </c>
      <c r="J1019" s="202">
        <v>901</v>
      </c>
      <c r="K1019" s="203">
        <v>0</v>
      </c>
      <c r="L1019" s="204">
        <v>0</v>
      </c>
      <c r="M1019" s="205">
        <v>27472.92094</v>
      </c>
    </row>
    <row r="1020" spans="1:13" ht="18" customHeight="1">
      <c r="A1020" s="200"/>
      <c r="B1020" s="228"/>
      <c r="C1020" s="229"/>
      <c r="D1020" s="465" t="s">
        <v>388</v>
      </c>
      <c r="E1020" s="465"/>
      <c r="F1020" s="465"/>
      <c r="G1020" s="465"/>
      <c r="H1020" s="466"/>
      <c r="I1020" s="201">
        <v>927</v>
      </c>
      <c r="J1020" s="202">
        <v>901</v>
      </c>
      <c r="K1020" s="203">
        <v>4700000</v>
      </c>
      <c r="L1020" s="204">
        <v>0</v>
      </c>
      <c r="M1020" s="205">
        <v>19262.825760000003</v>
      </c>
    </row>
    <row r="1021" spans="1:13" ht="18" customHeight="1">
      <c r="A1021" s="200"/>
      <c r="B1021" s="228"/>
      <c r="C1021" s="229"/>
      <c r="D1021" s="230"/>
      <c r="E1021" s="465" t="s">
        <v>288</v>
      </c>
      <c r="F1021" s="465"/>
      <c r="G1021" s="465"/>
      <c r="H1021" s="466"/>
      <c r="I1021" s="201">
        <v>927</v>
      </c>
      <c r="J1021" s="202">
        <v>901</v>
      </c>
      <c r="K1021" s="203">
        <v>4709900</v>
      </c>
      <c r="L1021" s="204">
        <v>0</v>
      </c>
      <c r="M1021" s="205">
        <v>19262.825760000003</v>
      </c>
    </row>
    <row r="1022" spans="1:13" ht="32.25" customHeight="1">
      <c r="A1022" s="200"/>
      <c r="B1022" s="228"/>
      <c r="C1022" s="229"/>
      <c r="D1022" s="230"/>
      <c r="E1022" s="230"/>
      <c r="F1022" s="465" t="s">
        <v>597</v>
      </c>
      <c r="G1022" s="465"/>
      <c r="H1022" s="466"/>
      <c r="I1022" s="201">
        <v>927</v>
      </c>
      <c r="J1022" s="202">
        <v>901</v>
      </c>
      <c r="K1022" s="203">
        <v>4709902</v>
      </c>
      <c r="L1022" s="204">
        <v>0</v>
      </c>
      <c r="M1022" s="205">
        <v>2678.201</v>
      </c>
    </row>
    <row r="1023" spans="1:13" ht="18" customHeight="1">
      <c r="A1023" s="200"/>
      <c r="B1023" s="228"/>
      <c r="C1023" s="229"/>
      <c r="D1023" s="230"/>
      <c r="E1023" s="230"/>
      <c r="F1023" s="230"/>
      <c r="G1023" s="469" t="s">
        <v>290</v>
      </c>
      <c r="H1023" s="470"/>
      <c r="I1023" s="201">
        <v>927</v>
      </c>
      <c r="J1023" s="202">
        <v>901</v>
      </c>
      <c r="K1023" s="203">
        <v>4709902</v>
      </c>
      <c r="L1023" s="204">
        <v>1</v>
      </c>
      <c r="M1023" s="205">
        <v>2678.201</v>
      </c>
    </row>
    <row r="1024" spans="1:13" ht="32.25" customHeight="1">
      <c r="A1024" s="200"/>
      <c r="B1024" s="228"/>
      <c r="C1024" s="229"/>
      <c r="D1024" s="230"/>
      <c r="E1024" s="230"/>
      <c r="F1024" s="465" t="s">
        <v>598</v>
      </c>
      <c r="G1024" s="465"/>
      <c r="H1024" s="466"/>
      <c r="I1024" s="201">
        <v>927</v>
      </c>
      <c r="J1024" s="202">
        <v>901</v>
      </c>
      <c r="K1024" s="203">
        <v>4709903</v>
      </c>
      <c r="L1024" s="204">
        <v>0</v>
      </c>
      <c r="M1024" s="205">
        <v>16584.624760000002</v>
      </c>
    </row>
    <row r="1025" spans="1:13" ht="19.5" customHeight="1">
      <c r="A1025" s="200"/>
      <c r="B1025" s="228"/>
      <c r="C1025" s="229"/>
      <c r="D1025" s="230"/>
      <c r="E1025" s="230"/>
      <c r="F1025" s="230"/>
      <c r="G1025" s="469" t="s">
        <v>290</v>
      </c>
      <c r="H1025" s="470"/>
      <c r="I1025" s="201">
        <v>927</v>
      </c>
      <c r="J1025" s="202">
        <v>901</v>
      </c>
      <c r="K1025" s="203">
        <v>4709903</v>
      </c>
      <c r="L1025" s="204">
        <v>1</v>
      </c>
      <c r="M1025" s="205">
        <v>16584.624760000002</v>
      </c>
    </row>
    <row r="1026" spans="1:13" ht="19.5" customHeight="1">
      <c r="A1026" s="200"/>
      <c r="B1026" s="228"/>
      <c r="C1026" s="229"/>
      <c r="D1026" s="465" t="s">
        <v>390</v>
      </c>
      <c r="E1026" s="465"/>
      <c r="F1026" s="465"/>
      <c r="G1026" s="465"/>
      <c r="H1026" s="466"/>
      <c r="I1026" s="201">
        <v>927</v>
      </c>
      <c r="J1026" s="202">
        <v>901</v>
      </c>
      <c r="K1026" s="203">
        <v>4760000</v>
      </c>
      <c r="L1026" s="204">
        <v>0</v>
      </c>
      <c r="M1026" s="205">
        <v>8210.09518</v>
      </c>
    </row>
    <row r="1027" spans="1:13" ht="19.5" customHeight="1">
      <c r="A1027" s="200"/>
      <c r="B1027" s="228"/>
      <c r="C1027" s="229"/>
      <c r="D1027" s="230"/>
      <c r="E1027" s="465" t="s">
        <v>288</v>
      </c>
      <c r="F1027" s="465"/>
      <c r="G1027" s="465"/>
      <c r="H1027" s="466"/>
      <c r="I1027" s="201">
        <v>927</v>
      </c>
      <c r="J1027" s="202">
        <v>901</v>
      </c>
      <c r="K1027" s="203">
        <v>4769900</v>
      </c>
      <c r="L1027" s="204">
        <v>0</v>
      </c>
      <c r="M1027" s="205">
        <v>8210.09518</v>
      </c>
    </row>
    <row r="1028" spans="1:13" ht="31.5" customHeight="1">
      <c r="A1028" s="200"/>
      <c r="B1028" s="228"/>
      <c r="C1028" s="229"/>
      <c r="D1028" s="230"/>
      <c r="E1028" s="230"/>
      <c r="F1028" s="465" t="s">
        <v>599</v>
      </c>
      <c r="G1028" s="465"/>
      <c r="H1028" s="466"/>
      <c r="I1028" s="201">
        <v>927</v>
      </c>
      <c r="J1028" s="202">
        <v>901</v>
      </c>
      <c r="K1028" s="203">
        <v>4769901</v>
      </c>
      <c r="L1028" s="204">
        <v>0</v>
      </c>
      <c r="M1028" s="205">
        <v>1523.289</v>
      </c>
    </row>
    <row r="1029" spans="1:13" ht="15.75" customHeight="1">
      <c r="A1029" s="200"/>
      <c r="B1029" s="228"/>
      <c r="C1029" s="229"/>
      <c r="D1029" s="230"/>
      <c r="E1029" s="230"/>
      <c r="F1029" s="230"/>
      <c r="G1029" s="469" t="s">
        <v>290</v>
      </c>
      <c r="H1029" s="470"/>
      <c r="I1029" s="201">
        <v>927</v>
      </c>
      <c r="J1029" s="202">
        <v>901</v>
      </c>
      <c r="K1029" s="203">
        <v>4769901</v>
      </c>
      <c r="L1029" s="204">
        <v>1</v>
      </c>
      <c r="M1029" s="205">
        <v>1523.289</v>
      </c>
    </row>
    <row r="1030" spans="1:13" ht="15.75" customHeight="1">
      <c r="A1030" s="200"/>
      <c r="B1030" s="228"/>
      <c r="C1030" s="229"/>
      <c r="D1030" s="230"/>
      <c r="E1030" s="230"/>
      <c r="F1030" s="465" t="s">
        <v>600</v>
      </c>
      <c r="G1030" s="465"/>
      <c r="H1030" s="466"/>
      <c r="I1030" s="201">
        <v>927</v>
      </c>
      <c r="J1030" s="202">
        <v>901</v>
      </c>
      <c r="K1030" s="203">
        <v>4769902</v>
      </c>
      <c r="L1030" s="204">
        <v>0</v>
      </c>
      <c r="M1030" s="205">
        <v>6590.718489999999</v>
      </c>
    </row>
    <row r="1031" spans="1:13" ht="15.75" customHeight="1">
      <c r="A1031" s="200"/>
      <c r="B1031" s="228"/>
      <c r="C1031" s="229"/>
      <c r="D1031" s="230"/>
      <c r="E1031" s="230"/>
      <c r="F1031" s="230"/>
      <c r="G1031" s="469" t="s">
        <v>290</v>
      </c>
      <c r="H1031" s="470"/>
      <c r="I1031" s="201">
        <v>927</v>
      </c>
      <c r="J1031" s="202">
        <v>901</v>
      </c>
      <c r="K1031" s="203">
        <v>4769902</v>
      </c>
      <c r="L1031" s="204">
        <v>1</v>
      </c>
      <c r="M1031" s="205">
        <v>6590.718489999999</v>
      </c>
    </row>
    <row r="1032" spans="1:13" ht="15.75" customHeight="1">
      <c r="A1032" s="200"/>
      <c r="B1032" s="228"/>
      <c r="C1032" s="229"/>
      <c r="D1032" s="230"/>
      <c r="E1032" s="230"/>
      <c r="F1032" s="465" t="s">
        <v>601</v>
      </c>
      <c r="G1032" s="465"/>
      <c r="H1032" s="466"/>
      <c r="I1032" s="201">
        <v>927</v>
      </c>
      <c r="J1032" s="202">
        <v>901</v>
      </c>
      <c r="K1032" s="203">
        <v>4769903</v>
      </c>
      <c r="L1032" s="204">
        <v>0</v>
      </c>
      <c r="M1032" s="205">
        <v>96.08768999999997</v>
      </c>
    </row>
    <row r="1033" spans="1:13" ht="15.75" customHeight="1">
      <c r="A1033" s="200"/>
      <c r="B1033" s="228"/>
      <c r="C1033" s="229"/>
      <c r="D1033" s="230"/>
      <c r="E1033" s="230"/>
      <c r="F1033" s="230"/>
      <c r="G1033" s="469" t="s">
        <v>290</v>
      </c>
      <c r="H1033" s="470"/>
      <c r="I1033" s="201">
        <v>927</v>
      </c>
      <c r="J1033" s="202">
        <v>901</v>
      </c>
      <c r="K1033" s="203">
        <v>4769903</v>
      </c>
      <c r="L1033" s="204">
        <v>1</v>
      </c>
      <c r="M1033" s="205">
        <v>96.08768999999997</v>
      </c>
    </row>
    <row r="1034" spans="1:13" ht="15.75" customHeight="1">
      <c r="A1034" s="200"/>
      <c r="B1034" s="228"/>
      <c r="C1034" s="473" t="s">
        <v>239</v>
      </c>
      <c r="D1034" s="473"/>
      <c r="E1034" s="473"/>
      <c r="F1034" s="473"/>
      <c r="G1034" s="473"/>
      <c r="H1034" s="474"/>
      <c r="I1034" s="201">
        <v>927</v>
      </c>
      <c r="J1034" s="202">
        <v>902</v>
      </c>
      <c r="K1034" s="203">
        <v>0</v>
      </c>
      <c r="L1034" s="204">
        <v>0</v>
      </c>
      <c r="M1034" s="205">
        <v>8859.320029999999</v>
      </c>
    </row>
    <row r="1035" spans="1:13" ht="32.25" customHeight="1">
      <c r="A1035" s="200"/>
      <c r="B1035" s="228"/>
      <c r="C1035" s="229"/>
      <c r="D1035" s="465" t="s">
        <v>490</v>
      </c>
      <c r="E1035" s="465"/>
      <c r="F1035" s="465"/>
      <c r="G1035" s="465"/>
      <c r="H1035" s="466"/>
      <c r="I1035" s="201">
        <v>927</v>
      </c>
      <c r="J1035" s="202">
        <v>902</v>
      </c>
      <c r="K1035" s="203">
        <v>1020000</v>
      </c>
      <c r="L1035" s="204">
        <v>0</v>
      </c>
      <c r="M1035" s="205">
        <v>176.54</v>
      </c>
    </row>
    <row r="1036" spans="1:13" ht="78" customHeight="1">
      <c r="A1036" s="200"/>
      <c r="B1036" s="228"/>
      <c r="C1036" s="229"/>
      <c r="D1036" s="230"/>
      <c r="E1036" s="465" t="s">
        <v>491</v>
      </c>
      <c r="F1036" s="465"/>
      <c r="G1036" s="465"/>
      <c r="H1036" s="466"/>
      <c r="I1036" s="201">
        <v>927</v>
      </c>
      <c r="J1036" s="202">
        <v>902</v>
      </c>
      <c r="K1036" s="203">
        <v>1020100</v>
      </c>
      <c r="L1036" s="204">
        <v>0</v>
      </c>
      <c r="M1036" s="205">
        <v>176.54</v>
      </c>
    </row>
    <row r="1037" spans="1:13" ht="31.5" customHeight="1">
      <c r="A1037" s="200"/>
      <c r="B1037" s="228"/>
      <c r="C1037" s="229"/>
      <c r="D1037" s="230"/>
      <c r="E1037" s="230"/>
      <c r="F1037" s="465" t="s">
        <v>532</v>
      </c>
      <c r="G1037" s="465"/>
      <c r="H1037" s="466"/>
      <c r="I1037" s="201">
        <v>927</v>
      </c>
      <c r="J1037" s="202">
        <v>902</v>
      </c>
      <c r="K1037" s="203">
        <v>1020102</v>
      </c>
      <c r="L1037" s="204">
        <v>0</v>
      </c>
      <c r="M1037" s="205">
        <v>176.54</v>
      </c>
    </row>
    <row r="1038" spans="1:13" ht="15.75" customHeight="1">
      <c r="A1038" s="200"/>
      <c r="B1038" s="228"/>
      <c r="C1038" s="229"/>
      <c r="D1038" s="230"/>
      <c r="E1038" s="230"/>
      <c r="F1038" s="230"/>
      <c r="G1038" s="469" t="s">
        <v>493</v>
      </c>
      <c r="H1038" s="470"/>
      <c r="I1038" s="201">
        <v>927</v>
      </c>
      <c r="J1038" s="202">
        <v>902</v>
      </c>
      <c r="K1038" s="203">
        <v>1020102</v>
      </c>
      <c r="L1038" s="204">
        <v>3</v>
      </c>
      <c r="M1038" s="205">
        <v>176.54</v>
      </c>
    </row>
    <row r="1039" spans="1:13" ht="15.75" customHeight="1">
      <c r="A1039" s="200"/>
      <c r="B1039" s="228"/>
      <c r="C1039" s="229"/>
      <c r="D1039" s="465" t="s">
        <v>394</v>
      </c>
      <c r="E1039" s="465"/>
      <c r="F1039" s="465"/>
      <c r="G1039" s="465"/>
      <c r="H1039" s="466"/>
      <c r="I1039" s="201">
        <v>927</v>
      </c>
      <c r="J1039" s="202">
        <v>902</v>
      </c>
      <c r="K1039" s="203">
        <v>4710000</v>
      </c>
      <c r="L1039" s="204">
        <v>0</v>
      </c>
      <c r="M1039" s="205">
        <v>8682.78003</v>
      </c>
    </row>
    <row r="1040" spans="1:13" ht="18" customHeight="1">
      <c r="A1040" s="200"/>
      <c r="B1040" s="228"/>
      <c r="C1040" s="229"/>
      <c r="D1040" s="230"/>
      <c r="E1040" s="465" t="s">
        <v>288</v>
      </c>
      <c r="F1040" s="465"/>
      <c r="G1040" s="465"/>
      <c r="H1040" s="466"/>
      <c r="I1040" s="201">
        <v>927</v>
      </c>
      <c r="J1040" s="202">
        <v>902</v>
      </c>
      <c r="K1040" s="203">
        <v>4719900</v>
      </c>
      <c r="L1040" s="204">
        <v>0</v>
      </c>
      <c r="M1040" s="205">
        <v>8682.78003</v>
      </c>
    </row>
    <row r="1041" spans="1:13" ht="29.25" customHeight="1">
      <c r="A1041" s="200"/>
      <c r="B1041" s="228"/>
      <c r="C1041" s="229"/>
      <c r="D1041" s="230"/>
      <c r="E1041" s="230"/>
      <c r="F1041" s="465" t="s">
        <v>644</v>
      </c>
      <c r="G1041" s="465"/>
      <c r="H1041" s="466"/>
      <c r="I1041" s="201">
        <v>927</v>
      </c>
      <c r="J1041" s="202">
        <v>902</v>
      </c>
      <c r="K1041" s="203">
        <v>4719903</v>
      </c>
      <c r="L1041" s="204">
        <v>0</v>
      </c>
      <c r="M1041" s="205">
        <v>20.18003</v>
      </c>
    </row>
    <row r="1042" spans="1:13" ht="15" customHeight="1">
      <c r="A1042" s="200"/>
      <c r="B1042" s="228"/>
      <c r="C1042" s="229"/>
      <c r="D1042" s="230"/>
      <c r="E1042" s="230"/>
      <c r="F1042" s="230"/>
      <c r="G1042" s="469" t="s">
        <v>290</v>
      </c>
      <c r="H1042" s="470"/>
      <c r="I1042" s="201">
        <v>927</v>
      </c>
      <c r="J1042" s="202">
        <v>902</v>
      </c>
      <c r="K1042" s="203">
        <v>4719903</v>
      </c>
      <c r="L1042" s="204">
        <v>1</v>
      </c>
      <c r="M1042" s="205">
        <v>20.18003</v>
      </c>
    </row>
    <row r="1043" spans="1:13" ht="30.75" customHeight="1">
      <c r="A1043" s="200"/>
      <c r="B1043" s="228"/>
      <c r="C1043" s="229"/>
      <c r="D1043" s="230"/>
      <c r="E1043" s="230"/>
      <c r="F1043" s="465" t="s">
        <v>602</v>
      </c>
      <c r="G1043" s="465"/>
      <c r="H1043" s="466"/>
      <c r="I1043" s="201">
        <v>927</v>
      </c>
      <c r="J1043" s="202">
        <v>902</v>
      </c>
      <c r="K1043" s="203">
        <v>4719904</v>
      </c>
      <c r="L1043" s="204">
        <v>0</v>
      </c>
      <c r="M1043" s="205">
        <v>8662.6</v>
      </c>
    </row>
    <row r="1044" spans="1:13" ht="15" customHeight="1">
      <c r="A1044" s="200"/>
      <c r="B1044" s="228"/>
      <c r="C1044" s="229"/>
      <c r="D1044" s="230"/>
      <c r="E1044" s="230"/>
      <c r="F1044" s="230"/>
      <c r="G1044" s="469" t="s">
        <v>290</v>
      </c>
      <c r="H1044" s="470"/>
      <c r="I1044" s="201">
        <v>927</v>
      </c>
      <c r="J1044" s="202">
        <v>902</v>
      </c>
      <c r="K1044" s="203">
        <v>4719904</v>
      </c>
      <c r="L1044" s="204">
        <v>1</v>
      </c>
      <c r="M1044" s="205">
        <v>8662.6</v>
      </c>
    </row>
    <row r="1045" spans="1:13" ht="15" customHeight="1">
      <c r="A1045" s="200"/>
      <c r="B1045" s="228"/>
      <c r="C1045" s="473" t="s">
        <v>241</v>
      </c>
      <c r="D1045" s="473"/>
      <c r="E1045" s="473"/>
      <c r="F1045" s="473"/>
      <c r="G1045" s="473"/>
      <c r="H1045" s="474"/>
      <c r="I1045" s="201">
        <v>927</v>
      </c>
      <c r="J1045" s="202">
        <v>904</v>
      </c>
      <c r="K1045" s="203">
        <v>0</v>
      </c>
      <c r="L1045" s="204">
        <v>0</v>
      </c>
      <c r="M1045" s="205">
        <v>4958.43806</v>
      </c>
    </row>
    <row r="1046" spans="1:13" ht="32.25" customHeight="1">
      <c r="A1046" s="200"/>
      <c r="B1046" s="228"/>
      <c r="C1046" s="229"/>
      <c r="D1046" s="465" t="s">
        <v>490</v>
      </c>
      <c r="E1046" s="465"/>
      <c r="F1046" s="465"/>
      <c r="G1046" s="465"/>
      <c r="H1046" s="466"/>
      <c r="I1046" s="201">
        <v>927</v>
      </c>
      <c r="J1046" s="202">
        <v>904</v>
      </c>
      <c r="K1046" s="203">
        <v>1020000</v>
      </c>
      <c r="L1046" s="204">
        <v>0</v>
      </c>
      <c r="M1046" s="205">
        <v>4958.43806</v>
      </c>
    </row>
    <row r="1047" spans="1:13" ht="78" customHeight="1">
      <c r="A1047" s="200"/>
      <c r="B1047" s="228"/>
      <c r="C1047" s="229"/>
      <c r="D1047" s="230"/>
      <c r="E1047" s="465" t="s">
        <v>491</v>
      </c>
      <c r="F1047" s="465"/>
      <c r="G1047" s="465"/>
      <c r="H1047" s="466"/>
      <c r="I1047" s="201">
        <v>927</v>
      </c>
      <c r="J1047" s="202">
        <v>904</v>
      </c>
      <c r="K1047" s="203">
        <v>1020100</v>
      </c>
      <c r="L1047" s="204">
        <v>0</v>
      </c>
      <c r="M1047" s="205">
        <v>4958.43806</v>
      </c>
    </row>
    <row r="1048" spans="1:13" ht="34.5" customHeight="1">
      <c r="A1048" s="200"/>
      <c r="B1048" s="228"/>
      <c r="C1048" s="229"/>
      <c r="D1048" s="230"/>
      <c r="E1048" s="230"/>
      <c r="F1048" s="465" t="s">
        <v>532</v>
      </c>
      <c r="G1048" s="465"/>
      <c r="H1048" s="466"/>
      <c r="I1048" s="201">
        <v>927</v>
      </c>
      <c r="J1048" s="202">
        <v>904</v>
      </c>
      <c r="K1048" s="203">
        <v>1020102</v>
      </c>
      <c r="L1048" s="204">
        <v>0</v>
      </c>
      <c r="M1048" s="205">
        <v>4958.43806</v>
      </c>
    </row>
    <row r="1049" spans="1:13" ht="16.5" customHeight="1">
      <c r="A1049" s="200"/>
      <c r="B1049" s="228"/>
      <c r="C1049" s="229"/>
      <c r="D1049" s="230"/>
      <c r="E1049" s="230"/>
      <c r="F1049" s="230"/>
      <c r="G1049" s="469" t="s">
        <v>493</v>
      </c>
      <c r="H1049" s="470"/>
      <c r="I1049" s="201">
        <v>927</v>
      </c>
      <c r="J1049" s="202">
        <v>904</v>
      </c>
      <c r="K1049" s="203">
        <v>1020102</v>
      </c>
      <c r="L1049" s="204">
        <v>3</v>
      </c>
      <c r="M1049" s="205">
        <v>4958.43806</v>
      </c>
    </row>
    <row r="1050" spans="1:13" ht="32.25" customHeight="1">
      <c r="A1050" s="200"/>
      <c r="B1050" s="228"/>
      <c r="C1050" s="473" t="s">
        <v>243</v>
      </c>
      <c r="D1050" s="473"/>
      <c r="E1050" s="473"/>
      <c r="F1050" s="473"/>
      <c r="G1050" s="473"/>
      <c r="H1050" s="474"/>
      <c r="I1050" s="201">
        <v>927</v>
      </c>
      <c r="J1050" s="202">
        <v>910</v>
      </c>
      <c r="K1050" s="203">
        <v>0</v>
      </c>
      <c r="L1050" s="204">
        <v>0</v>
      </c>
      <c r="M1050" s="205">
        <v>12564.05737</v>
      </c>
    </row>
    <row r="1051" spans="1:13" ht="32.25" customHeight="1">
      <c r="A1051" s="200"/>
      <c r="B1051" s="228"/>
      <c r="C1051" s="229"/>
      <c r="D1051" s="465" t="s">
        <v>330</v>
      </c>
      <c r="E1051" s="465"/>
      <c r="F1051" s="465"/>
      <c r="G1051" s="465"/>
      <c r="H1051" s="466"/>
      <c r="I1051" s="201">
        <v>927</v>
      </c>
      <c r="J1051" s="202">
        <v>910</v>
      </c>
      <c r="K1051" s="203">
        <v>4850000</v>
      </c>
      <c r="L1051" s="204">
        <v>0</v>
      </c>
      <c r="M1051" s="205">
        <v>3192.65607</v>
      </c>
    </row>
    <row r="1052" spans="1:13" ht="32.25" customHeight="1">
      <c r="A1052" s="200"/>
      <c r="B1052" s="228"/>
      <c r="C1052" s="229"/>
      <c r="D1052" s="230"/>
      <c r="E1052" s="465" t="s">
        <v>331</v>
      </c>
      <c r="F1052" s="465"/>
      <c r="G1052" s="465"/>
      <c r="H1052" s="466"/>
      <c r="I1052" s="201">
        <v>927</v>
      </c>
      <c r="J1052" s="202">
        <v>910</v>
      </c>
      <c r="K1052" s="203">
        <v>4859700</v>
      </c>
      <c r="L1052" s="204">
        <v>0</v>
      </c>
      <c r="M1052" s="205">
        <v>3192.65607</v>
      </c>
    </row>
    <row r="1053" spans="1:13" ht="16.5" customHeight="1">
      <c r="A1053" s="200"/>
      <c r="B1053" s="228"/>
      <c r="C1053" s="229"/>
      <c r="D1053" s="230"/>
      <c r="E1053" s="230"/>
      <c r="F1053" s="465" t="s">
        <v>405</v>
      </c>
      <c r="G1053" s="465"/>
      <c r="H1053" s="466"/>
      <c r="I1053" s="201">
        <v>927</v>
      </c>
      <c r="J1053" s="202">
        <v>910</v>
      </c>
      <c r="K1053" s="203">
        <v>4859703</v>
      </c>
      <c r="L1053" s="204">
        <v>0</v>
      </c>
      <c r="M1053" s="205">
        <v>3192.65607</v>
      </c>
    </row>
    <row r="1054" spans="1:13" ht="16.5" customHeight="1">
      <c r="A1054" s="200"/>
      <c r="B1054" s="228"/>
      <c r="C1054" s="229"/>
      <c r="D1054" s="230"/>
      <c r="E1054" s="230"/>
      <c r="F1054" s="230"/>
      <c r="G1054" s="469" t="s">
        <v>290</v>
      </c>
      <c r="H1054" s="470"/>
      <c r="I1054" s="201">
        <v>927</v>
      </c>
      <c r="J1054" s="202">
        <v>910</v>
      </c>
      <c r="K1054" s="203">
        <v>4859703</v>
      </c>
      <c r="L1054" s="204">
        <v>1</v>
      </c>
      <c r="M1054" s="205">
        <v>2350</v>
      </c>
    </row>
    <row r="1055" spans="1:13" ht="17.25" customHeight="1">
      <c r="A1055" s="200"/>
      <c r="B1055" s="228"/>
      <c r="C1055" s="229"/>
      <c r="D1055" s="230"/>
      <c r="E1055" s="230"/>
      <c r="F1055" s="230"/>
      <c r="G1055" s="469" t="s">
        <v>264</v>
      </c>
      <c r="H1055" s="470"/>
      <c r="I1055" s="201">
        <v>927</v>
      </c>
      <c r="J1055" s="202">
        <v>910</v>
      </c>
      <c r="K1055" s="203">
        <v>4859703</v>
      </c>
      <c r="L1055" s="204">
        <v>500</v>
      </c>
      <c r="M1055" s="205">
        <v>842.6560699999999</v>
      </c>
    </row>
    <row r="1056" spans="1:13" ht="17.25" customHeight="1">
      <c r="A1056" s="200"/>
      <c r="B1056" s="228"/>
      <c r="C1056" s="229"/>
      <c r="D1056" s="465" t="s">
        <v>407</v>
      </c>
      <c r="E1056" s="465"/>
      <c r="F1056" s="465"/>
      <c r="G1056" s="465"/>
      <c r="H1056" s="466"/>
      <c r="I1056" s="201">
        <v>927</v>
      </c>
      <c r="J1056" s="202">
        <v>910</v>
      </c>
      <c r="K1056" s="203">
        <v>4860000</v>
      </c>
      <c r="L1056" s="204">
        <v>0</v>
      </c>
      <c r="M1056" s="205">
        <v>3146.8082799999997</v>
      </c>
    </row>
    <row r="1057" spans="1:13" ht="17.25" customHeight="1">
      <c r="A1057" s="200"/>
      <c r="B1057" s="228"/>
      <c r="C1057" s="229"/>
      <c r="D1057" s="230"/>
      <c r="E1057" s="465" t="s">
        <v>288</v>
      </c>
      <c r="F1057" s="465"/>
      <c r="G1057" s="465"/>
      <c r="H1057" s="466"/>
      <c r="I1057" s="201">
        <v>927</v>
      </c>
      <c r="J1057" s="202">
        <v>910</v>
      </c>
      <c r="K1057" s="203">
        <v>4869900</v>
      </c>
      <c r="L1057" s="204">
        <v>0</v>
      </c>
      <c r="M1057" s="205">
        <v>3146.8082799999997</v>
      </c>
    </row>
    <row r="1058" spans="1:13" ht="17.25" customHeight="1">
      <c r="A1058" s="200"/>
      <c r="B1058" s="228"/>
      <c r="C1058" s="229"/>
      <c r="D1058" s="230"/>
      <c r="E1058" s="230"/>
      <c r="F1058" s="465" t="s">
        <v>603</v>
      </c>
      <c r="G1058" s="465"/>
      <c r="H1058" s="466"/>
      <c r="I1058" s="201">
        <v>927</v>
      </c>
      <c r="J1058" s="202">
        <v>910</v>
      </c>
      <c r="K1058" s="203">
        <v>4869902</v>
      </c>
      <c r="L1058" s="204">
        <v>0</v>
      </c>
      <c r="M1058" s="205">
        <v>3146.8082799999997</v>
      </c>
    </row>
    <row r="1059" spans="1:13" ht="17.25" customHeight="1">
      <c r="A1059" s="200"/>
      <c r="B1059" s="228"/>
      <c r="C1059" s="229"/>
      <c r="D1059" s="230"/>
      <c r="E1059" s="230"/>
      <c r="F1059" s="230"/>
      <c r="G1059" s="469" t="s">
        <v>290</v>
      </c>
      <c r="H1059" s="470"/>
      <c r="I1059" s="201">
        <v>927</v>
      </c>
      <c r="J1059" s="202">
        <v>910</v>
      </c>
      <c r="K1059" s="203">
        <v>4869902</v>
      </c>
      <c r="L1059" s="204">
        <v>1</v>
      </c>
      <c r="M1059" s="205">
        <v>3146.8082799999997</v>
      </c>
    </row>
    <row r="1060" spans="1:13" ht="17.25" customHeight="1">
      <c r="A1060" s="200"/>
      <c r="B1060" s="228"/>
      <c r="C1060" s="229"/>
      <c r="D1060" s="465" t="s">
        <v>308</v>
      </c>
      <c r="E1060" s="465"/>
      <c r="F1060" s="465"/>
      <c r="G1060" s="465"/>
      <c r="H1060" s="466"/>
      <c r="I1060" s="201">
        <v>927</v>
      </c>
      <c r="J1060" s="202">
        <v>910</v>
      </c>
      <c r="K1060" s="203">
        <v>7950000</v>
      </c>
      <c r="L1060" s="204">
        <v>0</v>
      </c>
      <c r="M1060" s="205">
        <v>6224.593019999999</v>
      </c>
    </row>
    <row r="1061" spans="1:13" ht="45" customHeight="1">
      <c r="A1061" s="200"/>
      <c r="B1061" s="228"/>
      <c r="C1061" s="229"/>
      <c r="D1061" s="230"/>
      <c r="E1061" s="230"/>
      <c r="F1061" s="465" t="s">
        <v>411</v>
      </c>
      <c r="G1061" s="465"/>
      <c r="H1061" s="466"/>
      <c r="I1061" s="201">
        <v>927</v>
      </c>
      <c r="J1061" s="202">
        <v>910</v>
      </c>
      <c r="K1061" s="203">
        <v>7950004</v>
      </c>
      <c r="L1061" s="204">
        <v>0</v>
      </c>
      <c r="M1061" s="205">
        <v>1106.2</v>
      </c>
    </row>
    <row r="1062" spans="1:13" ht="18" customHeight="1">
      <c r="A1062" s="200"/>
      <c r="B1062" s="228"/>
      <c r="C1062" s="229"/>
      <c r="D1062" s="230"/>
      <c r="E1062" s="230"/>
      <c r="F1062" s="230"/>
      <c r="G1062" s="469" t="s">
        <v>264</v>
      </c>
      <c r="H1062" s="470"/>
      <c r="I1062" s="201">
        <v>927</v>
      </c>
      <c r="J1062" s="202">
        <v>910</v>
      </c>
      <c r="K1062" s="203">
        <v>7950004</v>
      </c>
      <c r="L1062" s="204">
        <v>500</v>
      </c>
      <c r="M1062" s="205">
        <v>1106.2</v>
      </c>
    </row>
    <row r="1063" spans="1:13" ht="30" customHeight="1">
      <c r="A1063" s="200"/>
      <c r="B1063" s="228"/>
      <c r="C1063" s="229"/>
      <c r="D1063" s="230"/>
      <c r="E1063" s="230"/>
      <c r="F1063" s="465" t="s">
        <v>412</v>
      </c>
      <c r="G1063" s="465"/>
      <c r="H1063" s="466"/>
      <c r="I1063" s="201">
        <v>927</v>
      </c>
      <c r="J1063" s="202">
        <v>910</v>
      </c>
      <c r="K1063" s="203">
        <v>7950016</v>
      </c>
      <c r="L1063" s="204">
        <v>0</v>
      </c>
      <c r="M1063" s="205">
        <v>5118.3930199999995</v>
      </c>
    </row>
    <row r="1064" spans="1:13" ht="15.75" customHeight="1">
      <c r="A1064" s="200"/>
      <c r="B1064" s="228"/>
      <c r="C1064" s="229"/>
      <c r="D1064" s="230"/>
      <c r="E1064" s="230"/>
      <c r="F1064" s="230"/>
      <c r="G1064" s="469" t="s">
        <v>264</v>
      </c>
      <c r="H1064" s="470"/>
      <c r="I1064" s="201">
        <v>927</v>
      </c>
      <c r="J1064" s="202">
        <v>910</v>
      </c>
      <c r="K1064" s="203">
        <v>7950016</v>
      </c>
      <c r="L1064" s="204">
        <v>500</v>
      </c>
      <c r="M1064" s="205">
        <v>5118.3930199999995</v>
      </c>
    </row>
    <row r="1065" spans="1:13" ht="16.5" customHeight="1">
      <c r="A1065" s="200"/>
      <c r="B1065" s="228"/>
      <c r="C1065" s="473" t="s">
        <v>248</v>
      </c>
      <c r="D1065" s="473"/>
      <c r="E1065" s="473"/>
      <c r="F1065" s="473"/>
      <c r="G1065" s="473"/>
      <c r="H1065" s="474"/>
      <c r="I1065" s="201">
        <v>927</v>
      </c>
      <c r="J1065" s="202">
        <v>1003</v>
      </c>
      <c r="K1065" s="203">
        <v>0</v>
      </c>
      <c r="L1065" s="204">
        <v>0</v>
      </c>
      <c r="M1065" s="205">
        <v>928.5425199999995</v>
      </c>
    </row>
    <row r="1066" spans="1:13" ht="16.5" customHeight="1">
      <c r="A1066" s="200"/>
      <c r="B1066" s="228"/>
      <c r="C1066" s="229"/>
      <c r="D1066" s="465" t="s">
        <v>422</v>
      </c>
      <c r="E1066" s="465"/>
      <c r="F1066" s="465"/>
      <c r="G1066" s="465"/>
      <c r="H1066" s="466"/>
      <c r="I1066" s="201">
        <v>927</v>
      </c>
      <c r="J1066" s="202">
        <v>1003</v>
      </c>
      <c r="K1066" s="203">
        <v>5050000</v>
      </c>
      <c r="L1066" s="204">
        <v>0</v>
      </c>
      <c r="M1066" s="205">
        <v>928.5425199999995</v>
      </c>
    </row>
    <row r="1067" spans="1:13" ht="30" customHeight="1">
      <c r="A1067" s="200"/>
      <c r="B1067" s="228"/>
      <c r="C1067" s="229"/>
      <c r="D1067" s="230"/>
      <c r="E1067" s="465" t="s">
        <v>425</v>
      </c>
      <c r="F1067" s="465"/>
      <c r="G1067" s="465"/>
      <c r="H1067" s="466"/>
      <c r="I1067" s="201">
        <v>927</v>
      </c>
      <c r="J1067" s="202">
        <v>1003</v>
      </c>
      <c r="K1067" s="203">
        <v>5054800</v>
      </c>
      <c r="L1067" s="204">
        <v>0</v>
      </c>
      <c r="M1067" s="205">
        <v>928.5425199999995</v>
      </c>
    </row>
    <row r="1068" spans="1:13" ht="43.5" customHeight="1">
      <c r="A1068" s="200"/>
      <c r="B1068" s="228"/>
      <c r="C1068" s="229"/>
      <c r="D1068" s="230"/>
      <c r="E1068" s="230"/>
      <c r="F1068" s="465" t="s">
        <v>426</v>
      </c>
      <c r="G1068" s="465"/>
      <c r="H1068" s="466"/>
      <c r="I1068" s="201">
        <v>927</v>
      </c>
      <c r="J1068" s="202">
        <v>1003</v>
      </c>
      <c r="K1068" s="203">
        <v>5054801</v>
      </c>
      <c r="L1068" s="204">
        <v>0</v>
      </c>
      <c r="M1068" s="205">
        <v>928.5425199999995</v>
      </c>
    </row>
    <row r="1069" spans="1:13" ht="16.5" customHeight="1">
      <c r="A1069" s="200"/>
      <c r="B1069" s="228"/>
      <c r="C1069" s="229"/>
      <c r="D1069" s="230"/>
      <c r="E1069" s="230"/>
      <c r="F1069" s="230"/>
      <c r="G1069" s="469" t="s">
        <v>415</v>
      </c>
      <c r="H1069" s="470"/>
      <c r="I1069" s="201">
        <v>927</v>
      </c>
      <c r="J1069" s="202">
        <v>1003</v>
      </c>
      <c r="K1069" s="203">
        <v>5054801</v>
      </c>
      <c r="L1069" s="204">
        <v>5</v>
      </c>
      <c r="M1069" s="205">
        <v>928.5425199999995</v>
      </c>
    </row>
    <row r="1070" spans="1:13" ht="32.25" customHeight="1">
      <c r="A1070" s="208" t="s">
        <v>604</v>
      </c>
      <c r="B1070" s="471" t="s">
        <v>605</v>
      </c>
      <c r="C1070" s="471"/>
      <c r="D1070" s="471"/>
      <c r="E1070" s="471"/>
      <c r="F1070" s="471"/>
      <c r="G1070" s="471"/>
      <c r="H1070" s="472"/>
      <c r="I1070" s="209">
        <v>928</v>
      </c>
      <c r="J1070" s="210">
        <v>0</v>
      </c>
      <c r="K1070" s="211">
        <v>0</v>
      </c>
      <c r="L1070" s="212">
        <v>0</v>
      </c>
      <c r="M1070" s="213">
        <v>4551.13066</v>
      </c>
    </row>
    <row r="1071" spans="1:13" ht="61.5" customHeight="1">
      <c r="A1071" s="200"/>
      <c r="B1071" s="228"/>
      <c r="C1071" s="473" t="s">
        <v>207</v>
      </c>
      <c r="D1071" s="473"/>
      <c r="E1071" s="473"/>
      <c r="F1071" s="473"/>
      <c r="G1071" s="473"/>
      <c r="H1071" s="474"/>
      <c r="I1071" s="201">
        <v>928</v>
      </c>
      <c r="J1071" s="202">
        <v>104</v>
      </c>
      <c r="K1071" s="203">
        <v>0</v>
      </c>
      <c r="L1071" s="204">
        <v>0</v>
      </c>
      <c r="M1071" s="205">
        <v>4551.13066</v>
      </c>
    </row>
    <row r="1072" spans="1:13" ht="16.5" customHeight="1">
      <c r="A1072" s="200"/>
      <c r="B1072" s="228"/>
      <c r="C1072" s="229"/>
      <c r="D1072" s="465" t="s">
        <v>266</v>
      </c>
      <c r="E1072" s="465"/>
      <c r="F1072" s="465"/>
      <c r="G1072" s="465"/>
      <c r="H1072" s="466"/>
      <c r="I1072" s="201">
        <v>928</v>
      </c>
      <c r="J1072" s="202">
        <v>104</v>
      </c>
      <c r="K1072" s="203">
        <v>20000</v>
      </c>
      <c r="L1072" s="204">
        <v>0</v>
      </c>
      <c r="M1072" s="205">
        <v>4551.13066</v>
      </c>
    </row>
    <row r="1073" spans="1:13" ht="16.5" customHeight="1">
      <c r="A1073" s="200"/>
      <c r="B1073" s="228"/>
      <c r="C1073" s="229"/>
      <c r="D1073" s="230"/>
      <c r="E1073" s="465" t="s">
        <v>267</v>
      </c>
      <c r="F1073" s="465"/>
      <c r="G1073" s="465"/>
      <c r="H1073" s="466"/>
      <c r="I1073" s="201">
        <v>928</v>
      </c>
      <c r="J1073" s="202">
        <v>104</v>
      </c>
      <c r="K1073" s="203">
        <v>20400</v>
      </c>
      <c r="L1073" s="204">
        <v>0</v>
      </c>
      <c r="M1073" s="205">
        <v>4551.13066</v>
      </c>
    </row>
    <row r="1074" spans="1:13" ht="32.25" customHeight="1">
      <c r="A1074" s="200"/>
      <c r="B1074" s="228"/>
      <c r="C1074" s="229"/>
      <c r="D1074" s="230"/>
      <c r="E1074" s="230"/>
      <c r="F1074" s="465" t="s">
        <v>605</v>
      </c>
      <c r="G1074" s="465"/>
      <c r="H1074" s="466"/>
      <c r="I1074" s="201">
        <v>928</v>
      </c>
      <c r="J1074" s="202">
        <v>104</v>
      </c>
      <c r="K1074" s="203">
        <v>20431</v>
      </c>
      <c r="L1074" s="204">
        <v>0</v>
      </c>
      <c r="M1074" s="205">
        <v>4551.13066</v>
      </c>
    </row>
    <row r="1075" spans="1:13" ht="15.75" customHeight="1">
      <c r="A1075" s="200"/>
      <c r="B1075" s="228"/>
      <c r="C1075" s="229"/>
      <c r="D1075" s="230"/>
      <c r="E1075" s="230"/>
      <c r="F1075" s="230"/>
      <c r="G1075" s="469" t="s">
        <v>264</v>
      </c>
      <c r="H1075" s="470"/>
      <c r="I1075" s="201">
        <v>928</v>
      </c>
      <c r="J1075" s="202">
        <v>104</v>
      </c>
      <c r="K1075" s="203">
        <v>20431</v>
      </c>
      <c r="L1075" s="204">
        <v>500</v>
      </c>
      <c r="M1075" s="205">
        <v>4551.13066</v>
      </c>
    </row>
    <row r="1076" spans="1:13" ht="50.25" customHeight="1">
      <c r="A1076" s="208" t="s">
        <v>606</v>
      </c>
      <c r="B1076" s="471" t="s">
        <v>607</v>
      </c>
      <c r="C1076" s="471"/>
      <c r="D1076" s="471"/>
      <c r="E1076" s="471"/>
      <c r="F1076" s="471"/>
      <c r="G1076" s="471"/>
      <c r="H1076" s="472"/>
      <c r="I1076" s="209">
        <v>929</v>
      </c>
      <c r="J1076" s="210">
        <v>0</v>
      </c>
      <c r="K1076" s="211">
        <v>0</v>
      </c>
      <c r="L1076" s="212">
        <v>0</v>
      </c>
      <c r="M1076" s="213">
        <v>7475.9</v>
      </c>
    </row>
    <row r="1077" spans="1:13" ht="64.5" customHeight="1">
      <c r="A1077" s="200"/>
      <c r="B1077" s="228"/>
      <c r="C1077" s="473" t="s">
        <v>207</v>
      </c>
      <c r="D1077" s="473"/>
      <c r="E1077" s="473"/>
      <c r="F1077" s="473"/>
      <c r="G1077" s="473"/>
      <c r="H1077" s="474"/>
      <c r="I1077" s="201">
        <v>929</v>
      </c>
      <c r="J1077" s="202">
        <v>104</v>
      </c>
      <c r="K1077" s="203">
        <v>0</v>
      </c>
      <c r="L1077" s="204">
        <v>0</v>
      </c>
      <c r="M1077" s="205">
        <v>7475.9</v>
      </c>
    </row>
    <row r="1078" spans="1:13" ht="19.5" customHeight="1">
      <c r="A1078" s="200"/>
      <c r="B1078" s="228"/>
      <c r="C1078" s="229"/>
      <c r="D1078" s="465" t="s">
        <v>266</v>
      </c>
      <c r="E1078" s="465"/>
      <c r="F1078" s="465"/>
      <c r="G1078" s="465"/>
      <c r="H1078" s="466"/>
      <c r="I1078" s="201">
        <v>929</v>
      </c>
      <c r="J1078" s="202">
        <v>104</v>
      </c>
      <c r="K1078" s="203">
        <v>20000</v>
      </c>
      <c r="L1078" s="204">
        <v>0</v>
      </c>
      <c r="M1078" s="205">
        <v>7475.9</v>
      </c>
    </row>
    <row r="1079" spans="1:13" ht="19.5" customHeight="1">
      <c r="A1079" s="200"/>
      <c r="B1079" s="228"/>
      <c r="C1079" s="229"/>
      <c r="D1079" s="230"/>
      <c r="E1079" s="465" t="s">
        <v>267</v>
      </c>
      <c r="F1079" s="465"/>
      <c r="G1079" s="465"/>
      <c r="H1079" s="466"/>
      <c r="I1079" s="201">
        <v>929</v>
      </c>
      <c r="J1079" s="202">
        <v>104</v>
      </c>
      <c r="K1079" s="203">
        <v>20400</v>
      </c>
      <c r="L1079" s="204">
        <v>0</v>
      </c>
      <c r="M1079" s="205">
        <v>7475.9</v>
      </c>
    </row>
    <row r="1080" spans="1:13" ht="30.75" customHeight="1">
      <c r="A1080" s="200"/>
      <c r="B1080" s="228"/>
      <c r="C1080" s="229"/>
      <c r="D1080" s="230"/>
      <c r="E1080" s="230"/>
      <c r="F1080" s="465" t="s">
        <v>607</v>
      </c>
      <c r="G1080" s="465"/>
      <c r="H1080" s="466"/>
      <c r="I1080" s="201">
        <v>929</v>
      </c>
      <c r="J1080" s="202">
        <v>104</v>
      </c>
      <c r="K1080" s="203">
        <v>20432</v>
      </c>
      <c r="L1080" s="204">
        <v>0</v>
      </c>
      <c r="M1080" s="205">
        <v>7475.9</v>
      </c>
    </row>
    <row r="1081" spans="1:13" ht="18.75" customHeight="1">
      <c r="A1081" s="215"/>
      <c r="B1081" s="231"/>
      <c r="C1081" s="232"/>
      <c r="D1081" s="233"/>
      <c r="E1081" s="233"/>
      <c r="F1081" s="233"/>
      <c r="G1081" s="467" t="s">
        <v>264</v>
      </c>
      <c r="H1081" s="468"/>
      <c r="I1081" s="216">
        <v>929</v>
      </c>
      <c r="J1081" s="217">
        <v>104</v>
      </c>
      <c r="K1081" s="218">
        <v>20432</v>
      </c>
      <c r="L1081" s="219">
        <v>500</v>
      </c>
      <c r="M1081" s="220">
        <v>7475.9</v>
      </c>
    </row>
    <row r="1082" spans="1:13" ht="19.5" customHeight="1">
      <c r="A1082" s="221"/>
      <c r="B1082" s="222"/>
      <c r="C1082" s="223"/>
      <c r="D1082" s="223"/>
      <c r="E1082" s="223"/>
      <c r="F1082" s="223"/>
      <c r="G1082" s="223"/>
      <c r="H1082" s="160" t="s">
        <v>252</v>
      </c>
      <c r="I1082" s="224" t="s">
        <v>608</v>
      </c>
      <c r="J1082" s="225" t="s">
        <v>609</v>
      </c>
      <c r="K1082" s="225" t="s">
        <v>610</v>
      </c>
      <c r="L1082" s="225" t="s">
        <v>608</v>
      </c>
      <c r="M1082" s="226">
        <v>7353834.019759998</v>
      </c>
    </row>
  </sheetData>
  <sheetProtection/>
  <mergeCells count="1075">
    <mergeCell ref="A10:M10"/>
    <mergeCell ref="A12:A14"/>
    <mergeCell ref="B12:H14"/>
    <mergeCell ref="I12:L12"/>
    <mergeCell ref="M12:M14"/>
    <mergeCell ref="I13:I14"/>
    <mergeCell ref="J13:J14"/>
    <mergeCell ref="K13:K14"/>
    <mergeCell ref="L13:L14"/>
    <mergeCell ref="B16:H16"/>
    <mergeCell ref="C17:H17"/>
    <mergeCell ref="D18:H18"/>
    <mergeCell ref="E19:H19"/>
    <mergeCell ref="F20:H20"/>
    <mergeCell ref="G21:H21"/>
    <mergeCell ref="B22:H22"/>
    <mergeCell ref="C23:H23"/>
    <mergeCell ref="D24:H24"/>
    <mergeCell ref="E25:H25"/>
    <mergeCell ref="F26:H26"/>
    <mergeCell ref="G27:H27"/>
    <mergeCell ref="C28:H28"/>
    <mergeCell ref="D29:H29"/>
    <mergeCell ref="E30:H30"/>
    <mergeCell ref="F31:H31"/>
    <mergeCell ref="G32:H32"/>
    <mergeCell ref="F33:H33"/>
    <mergeCell ref="G34:H34"/>
    <mergeCell ref="C35:H35"/>
    <mergeCell ref="D36:H36"/>
    <mergeCell ref="E37:H37"/>
    <mergeCell ref="G38:H38"/>
    <mergeCell ref="C39:H39"/>
    <mergeCell ref="D40:H40"/>
    <mergeCell ref="E41:H41"/>
    <mergeCell ref="F42:H42"/>
    <mergeCell ref="G43:H43"/>
    <mergeCell ref="F44:H44"/>
    <mergeCell ref="G45:H45"/>
    <mergeCell ref="F46:H46"/>
    <mergeCell ref="G47:H47"/>
    <mergeCell ref="F48:H48"/>
    <mergeCell ref="G49:H49"/>
    <mergeCell ref="C50:H50"/>
    <mergeCell ref="D51:H51"/>
    <mergeCell ref="E52:H52"/>
    <mergeCell ref="F53:H53"/>
    <mergeCell ref="G54:H54"/>
    <mergeCell ref="C55:H55"/>
    <mergeCell ref="D56:H56"/>
    <mergeCell ref="E57:H57"/>
    <mergeCell ref="F58:H58"/>
    <mergeCell ref="G59:H59"/>
    <mergeCell ref="C60:H60"/>
    <mergeCell ref="D61:H61"/>
    <mergeCell ref="E62:H62"/>
    <mergeCell ref="F63:H63"/>
    <mergeCell ref="G64:H64"/>
    <mergeCell ref="C65:H65"/>
    <mergeCell ref="D66:H66"/>
    <mergeCell ref="E67:H67"/>
    <mergeCell ref="F68:H68"/>
    <mergeCell ref="G69:H69"/>
    <mergeCell ref="D70:H70"/>
    <mergeCell ref="E71:H71"/>
    <mergeCell ref="G72:H72"/>
    <mergeCell ref="B73:H73"/>
    <mergeCell ref="C74:H74"/>
    <mergeCell ref="D75:H75"/>
    <mergeCell ref="E76:H76"/>
    <mergeCell ref="F77:H77"/>
    <mergeCell ref="G78:H78"/>
    <mergeCell ref="C79:H79"/>
    <mergeCell ref="D80:H80"/>
    <mergeCell ref="E81:H81"/>
    <mergeCell ref="F82:H82"/>
    <mergeCell ref="G83:H83"/>
    <mergeCell ref="F84:H84"/>
    <mergeCell ref="G85:H85"/>
    <mergeCell ref="F86:H86"/>
    <mergeCell ref="G87:H87"/>
    <mergeCell ref="F88:H88"/>
    <mergeCell ref="G89:H89"/>
    <mergeCell ref="F90:H90"/>
    <mergeCell ref="G91:H91"/>
    <mergeCell ref="C92:H92"/>
    <mergeCell ref="D93:H93"/>
    <mergeCell ref="E94:H94"/>
    <mergeCell ref="F95:H95"/>
    <mergeCell ref="G96:H96"/>
    <mergeCell ref="C97:H97"/>
    <mergeCell ref="D98:H98"/>
    <mergeCell ref="E99:H99"/>
    <mergeCell ref="F100:H100"/>
    <mergeCell ref="G101:H101"/>
    <mergeCell ref="F102:H102"/>
    <mergeCell ref="G103:H103"/>
    <mergeCell ref="F104:H104"/>
    <mergeCell ref="G105:H105"/>
    <mergeCell ref="F106:H106"/>
    <mergeCell ref="G107:H107"/>
    <mergeCell ref="F108:H108"/>
    <mergeCell ref="G109:H109"/>
    <mergeCell ref="F110:H110"/>
    <mergeCell ref="G111:H111"/>
    <mergeCell ref="F112:H112"/>
    <mergeCell ref="G113:H113"/>
    <mergeCell ref="C114:H114"/>
    <mergeCell ref="D115:H115"/>
    <mergeCell ref="E116:H116"/>
    <mergeCell ref="F117:H117"/>
    <mergeCell ref="G118:H118"/>
    <mergeCell ref="C119:H119"/>
    <mergeCell ref="D120:H120"/>
    <mergeCell ref="F121:H121"/>
    <mergeCell ref="G122:H122"/>
    <mergeCell ref="B123:H123"/>
    <mergeCell ref="C124:H124"/>
    <mergeCell ref="D125:H125"/>
    <mergeCell ref="E126:H126"/>
    <mergeCell ref="F127:H127"/>
    <mergeCell ref="G128:H128"/>
    <mergeCell ref="E129:H129"/>
    <mergeCell ref="F130:H130"/>
    <mergeCell ref="G131:H131"/>
    <mergeCell ref="C132:H132"/>
    <mergeCell ref="D133:H133"/>
    <mergeCell ref="E134:H134"/>
    <mergeCell ref="F135:H135"/>
    <mergeCell ref="G136:H136"/>
    <mergeCell ref="C137:H137"/>
    <mergeCell ref="D138:H138"/>
    <mergeCell ref="E139:H139"/>
    <mergeCell ref="F140:H140"/>
    <mergeCell ref="G141:H141"/>
    <mergeCell ref="F142:H142"/>
    <mergeCell ref="G143:H143"/>
    <mergeCell ref="F144:H144"/>
    <mergeCell ref="G145:H145"/>
    <mergeCell ref="F146:H146"/>
    <mergeCell ref="G147:H147"/>
    <mergeCell ref="D148:H148"/>
    <mergeCell ref="E149:H149"/>
    <mergeCell ref="F150:H150"/>
    <mergeCell ref="G151:H151"/>
    <mergeCell ref="F152:H152"/>
    <mergeCell ref="G153:H153"/>
    <mergeCell ref="F154:H154"/>
    <mergeCell ref="G155:H155"/>
    <mergeCell ref="D156:H156"/>
    <mergeCell ref="E157:H157"/>
    <mergeCell ref="F158:H158"/>
    <mergeCell ref="G159:H159"/>
    <mergeCell ref="D160:H160"/>
    <mergeCell ref="F161:H161"/>
    <mergeCell ref="G162:H162"/>
    <mergeCell ref="C163:H163"/>
    <mergeCell ref="D164:H164"/>
    <mergeCell ref="E165:H165"/>
    <mergeCell ref="F166:H166"/>
    <mergeCell ref="G167:H167"/>
    <mergeCell ref="D168:H168"/>
    <mergeCell ref="F169:H169"/>
    <mergeCell ref="G170:H170"/>
    <mergeCell ref="C171:H171"/>
    <mergeCell ref="D172:H172"/>
    <mergeCell ref="F173:H173"/>
    <mergeCell ref="G174:H174"/>
    <mergeCell ref="C175:H175"/>
    <mergeCell ref="D176:H176"/>
    <mergeCell ref="E177:H177"/>
    <mergeCell ref="F178:H178"/>
    <mergeCell ref="G179:H179"/>
    <mergeCell ref="E180:H180"/>
    <mergeCell ref="F181:H181"/>
    <mergeCell ref="G182:H182"/>
    <mergeCell ref="C183:H183"/>
    <mergeCell ref="D184:H184"/>
    <mergeCell ref="E185:H185"/>
    <mergeCell ref="F186:H186"/>
    <mergeCell ref="G187:H187"/>
    <mergeCell ref="D188:H188"/>
    <mergeCell ref="F189:H189"/>
    <mergeCell ref="G190:H190"/>
    <mergeCell ref="C191:H191"/>
    <mergeCell ref="D192:H192"/>
    <mergeCell ref="E193:H193"/>
    <mergeCell ref="F194:H194"/>
    <mergeCell ref="G195:H195"/>
    <mergeCell ref="D196:H196"/>
    <mergeCell ref="F197:H197"/>
    <mergeCell ref="G198:H198"/>
    <mergeCell ref="B199:H199"/>
    <mergeCell ref="C200:H200"/>
    <mergeCell ref="D201:H201"/>
    <mergeCell ref="E202:H202"/>
    <mergeCell ref="F203:H203"/>
    <mergeCell ref="G204:H204"/>
    <mergeCell ref="F205:H205"/>
    <mergeCell ref="G206:H206"/>
    <mergeCell ref="F207:H207"/>
    <mergeCell ref="G208:H208"/>
    <mergeCell ref="F209:H209"/>
    <mergeCell ref="G210:H210"/>
    <mergeCell ref="F211:H211"/>
    <mergeCell ref="G212:H212"/>
    <mergeCell ref="F213:H213"/>
    <mergeCell ref="G214:H214"/>
    <mergeCell ref="F215:H215"/>
    <mergeCell ref="G216:H216"/>
    <mergeCell ref="F217:H217"/>
    <mergeCell ref="G218:H218"/>
    <mergeCell ref="C219:H219"/>
    <mergeCell ref="D220:H220"/>
    <mergeCell ref="E221:H221"/>
    <mergeCell ref="F222:H222"/>
    <mergeCell ref="G223:H223"/>
    <mergeCell ref="C224:H224"/>
    <mergeCell ref="D225:H225"/>
    <mergeCell ref="E226:H226"/>
    <mergeCell ref="F227:H227"/>
    <mergeCell ref="G228:H228"/>
    <mergeCell ref="F229:H229"/>
    <mergeCell ref="G230:H230"/>
    <mergeCell ref="F231:H231"/>
    <mergeCell ref="G232:H232"/>
    <mergeCell ref="C233:H233"/>
    <mergeCell ref="D234:H234"/>
    <mergeCell ref="F235:H235"/>
    <mergeCell ref="G236:H236"/>
    <mergeCell ref="C237:H237"/>
    <mergeCell ref="D238:H238"/>
    <mergeCell ref="E239:H239"/>
    <mergeCell ref="G240:H240"/>
    <mergeCell ref="F241:H241"/>
    <mergeCell ref="G242:H242"/>
    <mergeCell ref="F243:H243"/>
    <mergeCell ref="G244:H244"/>
    <mergeCell ref="F245:H245"/>
    <mergeCell ref="G246:H246"/>
    <mergeCell ref="C247:H247"/>
    <mergeCell ref="D248:H248"/>
    <mergeCell ref="E249:H249"/>
    <mergeCell ref="G250:H250"/>
    <mergeCell ref="F251:H251"/>
    <mergeCell ref="G252:H252"/>
    <mergeCell ref="F253:H253"/>
    <mergeCell ref="G254:H254"/>
    <mergeCell ref="F255:H255"/>
    <mergeCell ref="G256:H256"/>
    <mergeCell ref="F257:H257"/>
    <mergeCell ref="G258:H258"/>
    <mergeCell ref="D259:H259"/>
    <mergeCell ref="E260:H260"/>
    <mergeCell ref="F261:H261"/>
    <mergeCell ref="G262:H262"/>
    <mergeCell ref="F263:H263"/>
    <mergeCell ref="G264:H264"/>
    <mergeCell ref="F265:H265"/>
    <mergeCell ref="G266:H266"/>
    <mergeCell ref="F267:H267"/>
    <mergeCell ref="G268:H268"/>
    <mergeCell ref="F269:H269"/>
    <mergeCell ref="G270:H270"/>
    <mergeCell ref="F271:H271"/>
    <mergeCell ref="G272:H272"/>
    <mergeCell ref="D273:H273"/>
    <mergeCell ref="E274:H274"/>
    <mergeCell ref="G275:H275"/>
    <mergeCell ref="F276:H276"/>
    <mergeCell ref="G277:H277"/>
    <mergeCell ref="F278:H278"/>
    <mergeCell ref="G279:H279"/>
    <mergeCell ref="D280:H280"/>
    <mergeCell ref="E281:H281"/>
    <mergeCell ref="G282:H282"/>
    <mergeCell ref="F283:H283"/>
    <mergeCell ref="G284:H284"/>
    <mergeCell ref="F285:H285"/>
    <mergeCell ref="G286:H286"/>
    <mergeCell ref="F287:H287"/>
    <mergeCell ref="G288:H288"/>
    <mergeCell ref="D289:H289"/>
    <mergeCell ref="E290:H290"/>
    <mergeCell ref="F291:H291"/>
    <mergeCell ref="G292:H292"/>
    <mergeCell ref="F293:H293"/>
    <mergeCell ref="G294:H294"/>
    <mergeCell ref="F295:H295"/>
    <mergeCell ref="G296:H296"/>
    <mergeCell ref="F297:H297"/>
    <mergeCell ref="G298:H298"/>
    <mergeCell ref="F299:H299"/>
    <mergeCell ref="G300:H300"/>
    <mergeCell ref="C301:H301"/>
    <mergeCell ref="D302:H302"/>
    <mergeCell ref="E303:H303"/>
    <mergeCell ref="G304:H304"/>
    <mergeCell ref="F305:H305"/>
    <mergeCell ref="G306:H306"/>
    <mergeCell ref="F307:H307"/>
    <mergeCell ref="G308:H308"/>
    <mergeCell ref="F309:H309"/>
    <mergeCell ref="G310:H310"/>
    <mergeCell ref="D311:H311"/>
    <mergeCell ref="F312:H312"/>
    <mergeCell ref="G313:H313"/>
    <mergeCell ref="F314:H314"/>
    <mergeCell ref="G315:H315"/>
    <mergeCell ref="F316:H316"/>
    <mergeCell ref="G317:H317"/>
    <mergeCell ref="F318:H318"/>
    <mergeCell ref="G319:H319"/>
    <mergeCell ref="C320:H320"/>
    <mergeCell ref="D321:H321"/>
    <mergeCell ref="E322:H322"/>
    <mergeCell ref="F323:H323"/>
    <mergeCell ref="G324:H324"/>
    <mergeCell ref="D325:H325"/>
    <mergeCell ref="F326:H326"/>
    <mergeCell ref="G327:H327"/>
    <mergeCell ref="F328:H328"/>
    <mergeCell ref="G329:H329"/>
    <mergeCell ref="F330:H330"/>
    <mergeCell ref="G331:H331"/>
    <mergeCell ref="F332:H332"/>
    <mergeCell ref="G333:H333"/>
    <mergeCell ref="C334:H334"/>
    <mergeCell ref="D335:H335"/>
    <mergeCell ref="E336:H336"/>
    <mergeCell ref="F337:H337"/>
    <mergeCell ref="G338:H338"/>
    <mergeCell ref="F339:H339"/>
    <mergeCell ref="G340:H340"/>
    <mergeCell ref="F341:H341"/>
    <mergeCell ref="G342:H342"/>
    <mergeCell ref="F343:H343"/>
    <mergeCell ref="G344:H344"/>
    <mergeCell ref="F345:H345"/>
    <mergeCell ref="G346:H346"/>
    <mergeCell ref="F347:H347"/>
    <mergeCell ref="G348:H348"/>
    <mergeCell ref="D349:H349"/>
    <mergeCell ref="E350:H350"/>
    <mergeCell ref="G351:H351"/>
    <mergeCell ref="D352:H352"/>
    <mergeCell ref="E353:H353"/>
    <mergeCell ref="G354:H354"/>
    <mergeCell ref="F355:H355"/>
    <mergeCell ref="G356:H356"/>
    <mergeCell ref="C357:H357"/>
    <mergeCell ref="D358:H358"/>
    <mergeCell ref="E359:H359"/>
    <mergeCell ref="F360:H360"/>
    <mergeCell ref="G361:H361"/>
    <mergeCell ref="D362:H362"/>
    <mergeCell ref="E363:H363"/>
    <mergeCell ref="F364:H364"/>
    <mergeCell ref="G365:H365"/>
    <mergeCell ref="D366:H366"/>
    <mergeCell ref="E367:H367"/>
    <mergeCell ref="F368:H368"/>
    <mergeCell ref="G369:H369"/>
    <mergeCell ref="D370:H370"/>
    <mergeCell ref="F371:H371"/>
    <mergeCell ref="G372:H372"/>
    <mergeCell ref="C373:H373"/>
    <mergeCell ref="D374:H374"/>
    <mergeCell ref="E375:H375"/>
    <mergeCell ref="G376:H376"/>
    <mergeCell ref="F377:H377"/>
    <mergeCell ref="G378:H378"/>
    <mergeCell ref="D379:H379"/>
    <mergeCell ref="E380:H380"/>
    <mergeCell ref="G381:H381"/>
    <mergeCell ref="F382:H382"/>
    <mergeCell ref="G383:H383"/>
    <mergeCell ref="C384:H384"/>
    <mergeCell ref="D385:H385"/>
    <mergeCell ref="E386:H386"/>
    <mergeCell ref="G387:H387"/>
    <mergeCell ref="F388:H388"/>
    <mergeCell ref="G389:H389"/>
    <mergeCell ref="F390:H390"/>
    <mergeCell ref="G391:H391"/>
    <mergeCell ref="F392:H392"/>
    <mergeCell ref="G393:H393"/>
    <mergeCell ref="D394:H394"/>
    <mergeCell ref="E395:H395"/>
    <mergeCell ref="G396:H396"/>
    <mergeCell ref="F397:H397"/>
    <mergeCell ref="G398:H398"/>
    <mergeCell ref="F399:H399"/>
    <mergeCell ref="G400:H400"/>
    <mergeCell ref="F401:H401"/>
    <mergeCell ref="G402:H402"/>
    <mergeCell ref="F403:H403"/>
    <mergeCell ref="G404:H404"/>
    <mergeCell ref="D405:H405"/>
    <mergeCell ref="E406:H406"/>
    <mergeCell ref="G407:H407"/>
    <mergeCell ref="C408:H408"/>
    <mergeCell ref="D409:H409"/>
    <mergeCell ref="E410:H410"/>
    <mergeCell ref="G411:H411"/>
    <mergeCell ref="F412:H412"/>
    <mergeCell ref="G413:H413"/>
    <mergeCell ref="D414:H414"/>
    <mergeCell ref="E415:H415"/>
    <mergeCell ref="G416:H416"/>
    <mergeCell ref="C417:H417"/>
    <mergeCell ref="D418:H418"/>
    <mergeCell ref="E419:H419"/>
    <mergeCell ref="G420:H420"/>
    <mergeCell ref="D421:H421"/>
    <mergeCell ref="E422:H422"/>
    <mergeCell ref="G423:H423"/>
    <mergeCell ref="F424:H424"/>
    <mergeCell ref="G425:H425"/>
    <mergeCell ref="F426:H426"/>
    <mergeCell ref="G427:H427"/>
    <mergeCell ref="C428:H428"/>
    <mergeCell ref="D429:H429"/>
    <mergeCell ref="E430:H430"/>
    <mergeCell ref="G431:H431"/>
    <mergeCell ref="F432:H432"/>
    <mergeCell ref="G433:H433"/>
    <mergeCell ref="F434:H434"/>
    <mergeCell ref="G435:H435"/>
    <mergeCell ref="C436:H436"/>
    <mergeCell ref="D437:H437"/>
    <mergeCell ref="E438:H438"/>
    <mergeCell ref="G439:H439"/>
    <mergeCell ref="D440:H440"/>
    <mergeCell ref="E441:H441"/>
    <mergeCell ref="F442:H442"/>
    <mergeCell ref="G443:H443"/>
    <mergeCell ref="F444:H444"/>
    <mergeCell ref="G445:H445"/>
    <mergeCell ref="D446:H446"/>
    <mergeCell ref="E447:H447"/>
    <mergeCell ref="G448:H448"/>
    <mergeCell ref="F449:H449"/>
    <mergeCell ref="G450:H450"/>
    <mergeCell ref="F451:H451"/>
    <mergeCell ref="G452:H452"/>
    <mergeCell ref="F453:H453"/>
    <mergeCell ref="G454:H454"/>
    <mergeCell ref="D455:H455"/>
    <mergeCell ref="E456:H456"/>
    <mergeCell ref="G457:H457"/>
    <mergeCell ref="D458:H458"/>
    <mergeCell ref="F459:H459"/>
    <mergeCell ref="G460:H460"/>
    <mergeCell ref="F461:H461"/>
    <mergeCell ref="G462:H462"/>
    <mergeCell ref="F463:H463"/>
    <mergeCell ref="G464:H464"/>
    <mergeCell ref="C465:H465"/>
    <mergeCell ref="D466:H466"/>
    <mergeCell ref="E467:H467"/>
    <mergeCell ref="G468:H468"/>
    <mergeCell ref="C469:H469"/>
    <mergeCell ref="D470:H470"/>
    <mergeCell ref="E471:H471"/>
    <mergeCell ref="G472:H472"/>
    <mergeCell ref="F473:H473"/>
    <mergeCell ref="G474:H474"/>
    <mergeCell ref="F475:H475"/>
    <mergeCell ref="G476:H476"/>
    <mergeCell ref="F477:H477"/>
    <mergeCell ref="G478:H478"/>
    <mergeCell ref="F479:H479"/>
    <mergeCell ref="G480:H480"/>
    <mergeCell ref="F481:H481"/>
    <mergeCell ref="G482:H482"/>
    <mergeCell ref="C483:H483"/>
    <mergeCell ref="D484:H484"/>
    <mergeCell ref="E485:H485"/>
    <mergeCell ref="F486:H486"/>
    <mergeCell ref="G487:H487"/>
    <mergeCell ref="E488:H488"/>
    <mergeCell ref="F489:H489"/>
    <mergeCell ref="G490:H490"/>
    <mergeCell ref="F491:H491"/>
    <mergeCell ref="G492:H492"/>
    <mergeCell ref="F493:H493"/>
    <mergeCell ref="G494:H494"/>
    <mergeCell ref="F495:H495"/>
    <mergeCell ref="G496:H496"/>
    <mergeCell ref="F497:H497"/>
    <mergeCell ref="G498:H498"/>
    <mergeCell ref="E499:H499"/>
    <mergeCell ref="F500:H500"/>
    <mergeCell ref="G501:H501"/>
    <mergeCell ref="D502:H502"/>
    <mergeCell ref="E503:H503"/>
    <mergeCell ref="G504:H504"/>
    <mergeCell ref="D505:H505"/>
    <mergeCell ref="F506:H506"/>
    <mergeCell ref="G507:H507"/>
    <mergeCell ref="C508:H508"/>
    <mergeCell ref="D509:H509"/>
    <mergeCell ref="E510:H510"/>
    <mergeCell ref="F511:H511"/>
    <mergeCell ref="G512:H512"/>
    <mergeCell ref="F513:H513"/>
    <mergeCell ref="G514:H514"/>
    <mergeCell ref="F515:H515"/>
    <mergeCell ref="G516:H516"/>
    <mergeCell ref="E517:H517"/>
    <mergeCell ref="F518:H518"/>
    <mergeCell ref="G519:H519"/>
    <mergeCell ref="G520:H520"/>
    <mergeCell ref="F521:H521"/>
    <mergeCell ref="G522:H522"/>
    <mergeCell ref="F523:H523"/>
    <mergeCell ref="G524:H524"/>
    <mergeCell ref="C525:H525"/>
    <mergeCell ref="D526:H526"/>
    <mergeCell ref="E527:H527"/>
    <mergeCell ref="F528:H528"/>
    <mergeCell ref="G529:H529"/>
    <mergeCell ref="D530:H530"/>
    <mergeCell ref="E531:H531"/>
    <mergeCell ref="F532:H532"/>
    <mergeCell ref="G533:H533"/>
    <mergeCell ref="F534:H534"/>
    <mergeCell ref="G535:H535"/>
    <mergeCell ref="F536:H536"/>
    <mergeCell ref="G537:H537"/>
    <mergeCell ref="D538:H538"/>
    <mergeCell ref="F539:H539"/>
    <mergeCell ref="G540:H540"/>
    <mergeCell ref="B541:H541"/>
    <mergeCell ref="C542:H542"/>
    <mergeCell ref="D543:H543"/>
    <mergeCell ref="E544:H544"/>
    <mergeCell ref="F545:H545"/>
    <mergeCell ref="G546:H546"/>
    <mergeCell ref="E547:H547"/>
    <mergeCell ref="G548:H548"/>
    <mergeCell ref="E549:H549"/>
    <mergeCell ref="G550:H550"/>
    <mergeCell ref="C551:H551"/>
    <mergeCell ref="D552:H552"/>
    <mergeCell ref="E553:H553"/>
    <mergeCell ref="F554:H554"/>
    <mergeCell ref="G555:H555"/>
    <mergeCell ref="C556:H556"/>
    <mergeCell ref="D557:H557"/>
    <mergeCell ref="E558:H558"/>
    <mergeCell ref="F559:H559"/>
    <mergeCell ref="G560:H560"/>
    <mergeCell ref="B561:H561"/>
    <mergeCell ref="C562:H562"/>
    <mergeCell ref="D563:H563"/>
    <mergeCell ref="E564:H564"/>
    <mergeCell ref="F565:H565"/>
    <mergeCell ref="G566:H566"/>
    <mergeCell ref="E567:H567"/>
    <mergeCell ref="F568:H568"/>
    <mergeCell ref="G569:H569"/>
    <mergeCell ref="B570:H570"/>
    <mergeCell ref="C571:H571"/>
    <mergeCell ref="D572:H572"/>
    <mergeCell ref="E573:H573"/>
    <mergeCell ref="F574:H574"/>
    <mergeCell ref="G575:H575"/>
    <mergeCell ref="B576:H576"/>
    <mergeCell ref="C577:H577"/>
    <mergeCell ref="D578:H578"/>
    <mergeCell ref="E579:H579"/>
    <mergeCell ref="G580:H580"/>
    <mergeCell ref="C581:H581"/>
    <mergeCell ref="D582:H582"/>
    <mergeCell ref="E583:H583"/>
    <mergeCell ref="G584:H584"/>
    <mergeCell ref="F585:H585"/>
    <mergeCell ref="G586:H586"/>
    <mergeCell ref="C587:H587"/>
    <mergeCell ref="D588:H588"/>
    <mergeCell ref="E589:H589"/>
    <mergeCell ref="F590:H590"/>
    <mergeCell ref="G591:H591"/>
    <mergeCell ref="E592:H592"/>
    <mergeCell ref="F593:H593"/>
    <mergeCell ref="G594:H594"/>
    <mergeCell ref="F595:H595"/>
    <mergeCell ref="G596:H596"/>
    <mergeCell ref="F597:H597"/>
    <mergeCell ref="G598:H598"/>
    <mergeCell ref="F599:H599"/>
    <mergeCell ref="G600:H600"/>
    <mergeCell ref="F601:H601"/>
    <mergeCell ref="G602:H602"/>
    <mergeCell ref="F603:H603"/>
    <mergeCell ref="G604:H604"/>
    <mergeCell ref="F605:H605"/>
    <mergeCell ref="G606:H606"/>
    <mergeCell ref="F607:H607"/>
    <mergeCell ref="G608:H608"/>
    <mergeCell ref="F609:H609"/>
    <mergeCell ref="G610:H610"/>
    <mergeCell ref="E611:H611"/>
    <mergeCell ref="F612:H612"/>
    <mergeCell ref="G613:H613"/>
    <mergeCell ref="C614:H614"/>
    <mergeCell ref="D615:H615"/>
    <mergeCell ref="E616:H616"/>
    <mergeCell ref="F617:H617"/>
    <mergeCell ref="G618:H618"/>
    <mergeCell ref="F619:H619"/>
    <mergeCell ref="G620:H620"/>
    <mergeCell ref="F621:H621"/>
    <mergeCell ref="G622:H622"/>
    <mergeCell ref="F623:H623"/>
    <mergeCell ref="G624:H624"/>
    <mergeCell ref="F625:H625"/>
    <mergeCell ref="G626:H626"/>
    <mergeCell ref="F627:H627"/>
    <mergeCell ref="G628:H628"/>
    <mergeCell ref="E629:H629"/>
    <mergeCell ref="F630:H630"/>
    <mergeCell ref="G631:H631"/>
    <mergeCell ref="F632:H632"/>
    <mergeCell ref="G633:H633"/>
    <mergeCell ref="F634:H634"/>
    <mergeCell ref="G635:H635"/>
    <mergeCell ref="C636:H636"/>
    <mergeCell ref="D637:H637"/>
    <mergeCell ref="E638:H638"/>
    <mergeCell ref="F639:H639"/>
    <mergeCell ref="G640:H640"/>
    <mergeCell ref="F641:H641"/>
    <mergeCell ref="G642:H642"/>
    <mergeCell ref="F643:H643"/>
    <mergeCell ref="G644:H644"/>
    <mergeCell ref="F645:H645"/>
    <mergeCell ref="G646:H646"/>
    <mergeCell ref="F647:H647"/>
    <mergeCell ref="G648:H648"/>
    <mergeCell ref="F649:H649"/>
    <mergeCell ref="G650:H650"/>
    <mergeCell ref="F651:H651"/>
    <mergeCell ref="G652:H652"/>
    <mergeCell ref="F653:H653"/>
    <mergeCell ref="G654:H654"/>
    <mergeCell ref="D655:H655"/>
    <mergeCell ref="E656:H656"/>
    <mergeCell ref="F657:H657"/>
    <mergeCell ref="G658:H658"/>
    <mergeCell ref="F659:H659"/>
    <mergeCell ref="G660:H660"/>
    <mergeCell ref="F661:H661"/>
    <mergeCell ref="G662:H662"/>
    <mergeCell ref="F663:H663"/>
    <mergeCell ref="G664:H664"/>
    <mergeCell ref="F665:H665"/>
    <mergeCell ref="G666:H666"/>
    <mergeCell ref="F667:H667"/>
    <mergeCell ref="G668:H668"/>
    <mergeCell ref="F669:H669"/>
    <mergeCell ref="G670:H670"/>
    <mergeCell ref="F671:H671"/>
    <mergeCell ref="G672:H672"/>
    <mergeCell ref="F673:H673"/>
    <mergeCell ref="G674:H674"/>
    <mergeCell ref="D675:H675"/>
    <mergeCell ref="F676:H676"/>
    <mergeCell ref="G677:H677"/>
    <mergeCell ref="B678:H678"/>
    <mergeCell ref="C679:H679"/>
    <mergeCell ref="D680:H680"/>
    <mergeCell ref="E681:H681"/>
    <mergeCell ref="F682:H682"/>
    <mergeCell ref="G683:H683"/>
    <mergeCell ref="B684:H684"/>
    <mergeCell ref="C685:H685"/>
    <mergeCell ref="D686:H686"/>
    <mergeCell ref="E687:H687"/>
    <mergeCell ref="F688:H688"/>
    <mergeCell ref="G689:H689"/>
    <mergeCell ref="C690:H690"/>
    <mergeCell ref="D691:H691"/>
    <mergeCell ref="E692:H692"/>
    <mergeCell ref="G693:H693"/>
    <mergeCell ref="D694:H694"/>
    <mergeCell ref="E695:H695"/>
    <mergeCell ref="F696:H696"/>
    <mergeCell ref="G697:H697"/>
    <mergeCell ref="F698:H698"/>
    <mergeCell ref="G699:H699"/>
    <mergeCell ref="F700:H700"/>
    <mergeCell ref="G701:H701"/>
    <mergeCell ref="C702:H702"/>
    <mergeCell ref="D703:H703"/>
    <mergeCell ref="E704:H704"/>
    <mergeCell ref="F705:H705"/>
    <mergeCell ref="G706:H706"/>
    <mergeCell ref="D707:H707"/>
    <mergeCell ref="E708:H708"/>
    <mergeCell ref="G709:H709"/>
    <mergeCell ref="G710:H710"/>
    <mergeCell ref="F711:H711"/>
    <mergeCell ref="G712:H712"/>
    <mergeCell ref="C713:H713"/>
    <mergeCell ref="D714:H714"/>
    <mergeCell ref="E715:H715"/>
    <mergeCell ref="F716:H716"/>
    <mergeCell ref="G717:H717"/>
    <mergeCell ref="B718:H718"/>
    <mergeCell ref="C719:H719"/>
    <mergeCell ref="D720:H720"/>
    <mergeCell ref="E721:H721"/>
    <mergeCell ref="F722:H722"/>
    <mergeCell ref="G723:H723"/>
    <mergeCell ref="B724:H724"/>
    <mergeCell ref="C725:H725"/>
    <mergeCell ref="D726:H726"/>
    <mergeCell ref="E727:H727"/>
    <mergeCell ref="F728:H728"/>
    <mergeCell ref="G729:H729"/>
    <mergeCell ref="B730:H730"/>
    <mergeCell ref="C731:H731"/>
    <mergeCell ref="D732:H732"/>
    <mergeCell ref="E733:H733"/>
    <mergeCell ref="F734:H734"/>
    <mergeCell ref="G735:H735"/>
    <mergeCell ref="B736:H736"/>
    <mergeCell ref="C737:H737"/>
    <mergeCell ref="D738:H738"/>
    <mergeCell ref="E739:H739"/>
    <mergeCell ref="F740:H740"/>
    <mergeCell ref="G741:H741"/>
    <mergeCell ref="B742:H742"/>
    <mergeCell ref="C743:H743"/>
    <mergeCell ref="D744:H744"/>
    <mergeCell ref="E745:H745"/>
    <mergeCell ref="F746:H746"/>
    <mergeCell ref="G747:H747"/>
    <mergeCell ref="C748:H748"/>
    <mergeCell ref="D749:H749"/>
    <mergeCell ref="E750:H750"/>
    <mergeCell ref="F751:H751"/>
    <mergeCell ref="G752:H752"/>
    <mergeCell ref="C753:H753"/>
    <mergeCell ref="D754:H754"/>
    <mergeCell ref="E755:H755"/>
    <mergeCell ref="G756:H756"/>
    <mergeCell ref="D757:H757"/>
    <mergeCell ref="E758:H758"/>
    <mergeCell ref="F759:H759"/>
    <mergeCell ref="G760:H760"/>
    <mergeCell ref="D761:H761"/>
    <mergeCell ref="E762:H762"/>
    <mergeCell ref="F763:H763"/>
    <mergeCell ref="G764:H764"/>
    <mergeCell ref="F765:H765"/>
    <mergeCell ref="G766:H766"/>
    <mergeCell ref="F767:H767"/>
    <mergeCell ref="G768:H768"/>
    <mergeCell ref="F769:H769"/>
    <mergeCell ref="G770:H770"/>
    <mergeCell ref="D771:H771"/>
    <mergeCell ref="E772:H772"/>
    <mergeCell ref="F773:H773"/>
    <mergeCell ref="G774:H774"/>
    <mergeCell ref="C775:H775"/>
    <mergeCell ref="D776:H776"/>
    <mergeCell ref="E777:H777"/>
    <mergeCell ref="F778:H778"/>
    <mergeCell ref="G779:H779"/>
    <mergeCell ref="D780:H780"/>
    <mergeCell ref="E781:H781"/>
    <mergeCell ref="F782:H782"/>
    <mergeCell ref="G783:H783"/>
    <mergeCell ref="C784:H784"/>
    <mergeCell ref="D785:H785"/>
    <mergeCell ref="E786:H786"/>
    <mergeCell ref="F787:H787"/>
    <mergeCell ref="G788:H788"/>
    <mergeCell ref="F789:H789"/>
    <mergeCell ref="G790:H790"/>
    <mergeCell ref="F791:H791"/>
    <mergeCell ref="G792:H792"/>
    <mergeCell ref="F793:H793"/>
    <mergeCell ref="G794:H794"/>
    <mergeCell ref="C795:H795"/>
    <mergeCell ref="D796:H796"/>
    <mergeCell ref="E797:H797"/>
    <mergeCell ref="F798:H798"/>
    <mergeCell ref="G799:H799"/>
    <mergeCell ref="F800:H800"/>
    <mergeCell ref="G801:H801"/>
    <mergeCell ref="C802:H802"/>
    <mergeCell ref="D803:H803"/>
    <mergeCell ref="E804:H804"/>
    <mergeCell ref="F805:H805"/>
    <mergeCell ref="G806:H806"/>
    <mergeCell ref="E807:H807"/>
    <mergeCell ref="F808:H808"/>
    <mergeCell ref="G809:H809"/>
    <mergeCell ref="D810:H810"/>
    <mergeCell ref="E811:H811"/>
    <mergeCell ref="F812:H812"/>
    <mergeCell ref="G813:H813"/>
    <mergeCell ref="F814:H814"/>
    <mergeCell ref="G815:H815"/>
    <mergeCell ref="F816:H816"/>
    <mergeCell ref="G817:H817"/>
    <mergeCell ref="F818:H818"/>
    <mergeCell ref="G819:H819"/>
    <mergeCell ref="F820:H820"/>
    <mergeCell ref="G821:H821"/>
    <mergeCell ref="F822:H822"/>
    <mergeCell ref="G823:H823"/>
    <mergeCell ref="F824:H824"/>
    <mergeCell ref="G825:H825"/>
    <mergeCell ref="F826:H826"/>
    <mergeCell ref="G827:H827"/>
    <mergeCell ref="F828:H828"/>
    <mergeCell ref="G829:H829"/>
    <mergeCell ref="F830:H830"/>
    <mergeCell ref="G831:H831"/>
    <mergeCell ref="F832:H832"/>
    <mergeCell ref="G833:H833"/>
    <mergeCell ref="D834:H834"/>
    <mergeCell ref="E835:H835"/>
    <mergeCell ref="F836:H836"/>
    <mergeCell ref="G837:H837"/>
    <mergeCell ref="D838:H838"/>
    <mergeCell ref="E839:H839"/>
    <mergeCell ref="F840:H840"/>
    <mergeCell ref="G841:H841"/>
    <mergeCell ref="E842:H842"/>
    <mergeCell ref="F843:H843"/>
    <mergeCell ref="G844:H844"/>
    <mergeCell ref="D845:H845"/>
    <mergeCell ref="E846:H846"/>
    <mergeCell ref="F847:H847"/>
    <mergeCell ref="G848:H848"/>
    <mergeCell ref="F849:H849"/>
    <mergeCell ref="G850:H850"/>
    <mergeCell ref="E851:H851"/>
    <mergeCell ref="F852:H852"/>
    <mergeCell ref="G853:H853"/>
    <mergeCell ref="D854:H854"/>
    <mergeCell ref="F855:H855"/>
    <mergeCell ref="G856:H856"/>
    <mergeCell ref="C857:H857"/>
    <mergeCell ref="D858:H858"/>
    <mergeCell ref="E859:H859"/>
    <mergeCell ref="G860:H860"/>
    <mergeCell ref="E861:H861"/>
    <mergeCell ref="F862:H862"/>
    <mergeCell ref="G863:H863"/>
    <mergeCell ref="D864:H864"/>
    <mergeCell ref="E865:H865"/>
    <mergeCell ref="F866:H866"/>
    <mergeCell ref="G867:H867"/>
    <mergeCell ref="F868:H868"/>
    <mergeCell ref="G869:H869"/>
    <mergeCell ref="E870:H870"/>
    <mergeCell ref="G871:H871"/>
    <mergeCell ref="F872:H872"/>
    <mergeCell ref="G873:H873"/>
    <mergeCell ref="D874:H874"/>
    <mergeCell ref="E875:H875"/>
    <mergeCell ref="F876:H876"/>
    <mergeCell ref="G877:H877"/>
    <mergeCell ref="F878:H878"/>
    <mergeCell ref="G879:H879"/>
    <mergeCell ref="F880:H880"/>
    <mergeCell ref="G881:H881"/>
    <mergeCell ref="C882:H882"/>
    <mergeCell ref="D883:H883"/>
    <mergeCell ref="E884:H884"/>
    <mergeCell ref="F885:H885"/>
    <mergeCell ref="G886:H886"/>
    <mergeCell ref="D887:H887"/>
    <mergeCell ref="E888:H888"/>
    <mergeCell ref="F889:H889"/>
    <mergeCell ref="G890:H890"/>
    <mergeCell ref="D891:H891"/>
    <mergeCell ref="E892:H892"/>
    <mergeCell ref="F893:H893"/>
    <mergeCell ref="G894:H894"/>
    <mergeCell ref="F895:H895"/>
    <mergeCell ref="G896:H896"/>
    <mergeCell ref="F897:H897"/>
    <mergeCell ref="G898:H898"/>
    <mergeCell ref="F899:H899"/>
    <mergeCell ref="G900:H900"/>
    <mergeCell ref="E901:H901"/>
    <mergeCell ref="F902:H902"/>
    <mergeCell ref="G903:H903"/>
    <mergeCell ref="F904:H904"/>
    <mergeCell ref="G905:H905"/>
    <mergeCell ref="F906:H906"/>
    <mergeCell ref="G907:H907"/>
    <mergeCell ref="F908:H908"/>
    <mergeCell ref="G909:H909"/>
    <mergeCell ref="F910:H910"/>
    <mergeCell ref="G911:H911"/>
    <mergeCell ref="F912:H912"/>
    <mergeCell ref="G913:H913"/>
    <mergeCell ref="F914:H914"/>
    <mergeCell ref="G915:H915"/>
    <mergeCell ref="E916:H916"/>
    <mergeCell ref="G917:H917"/>
    <mergeCell ref="E918:H918"/>
    <mergeCell ref="G919:H919"/>
    <mergeCell ref="F920:H920"/>
    <mergeCell ref="G921:H921"/>
    <mergeCell ref="F922:H922"/>
    <mergeCell ref="G923:H923"/>
    <mergeCell ref="E924:H924"/>
    <mergeCell ref="F925:H925"/>
    <mergeCell ref="G926:H926"/>
    <mergeCell ref="F927:H927"/>
    <mergeCell ref="G928:H928"/>
    <mergeCell ref="F929:H929"/>
    <mergeCell ref="G930:H930"/>
    <mergeCell ref="F931:H931"/>
    <mergeCell ref="G932:H932"/>
    <mergeCell ref="F933:H933"/>
    <mergeCell ref="G934:H934"/>
    <mergeCell ref="F935:H935"/>
    <mergeCell ref="G936:H936"/>
    <mergeCell ref="F937:H937"/>
    <mergeCell ref="G938:H938"/>
    <mergeCell ref="F939:H939"/>
    <mergeCell ref="G940:H940"/>
    <mergeCell ref="F941:H941"/>
    <mergeCell ref="G942:H942"/>
    <mergeCell ref="F943:H943"/>
    <mergeCell ref="G944:H944"/>
    <mergeCell ref="F945:H945"/>
    <mergeCell ref="G946:H946"/>
    <mergeCell ref="F947:H947"/>
    <mergeCell ref="G948:H948"/>
    <mergeCell ref="F949:H949"/>
    <mergeCell ref="G950:H950"/>
    <mergeCell ref="F951:H951"/>
    <mergeCell ref="G952:H952"/>
    <mergeCell ref="F953:H953"/>
    <mergeCell ref="G954:H954"/>
    <mergeCell ref="F955:H955"/>
    <mergeCell ref="G956:H956"/>
    <mergeCell ref="F957:H957"/>
    <mergeCell ref="G958:H958"/>
    <mergeCell ref="D959:H959"/>
    <mergeCell ref="F960:H960"/>
    <mergeCell ref="G961:H961"/>
    <mergeCell ref="F962:H962"/>
    <mergeCell ref="G963:H963"/>
    <mergeCell ref="C964:H964"/>
    <mergeCell ref="D965:H965"/>
    <mergeCell ref="E966:H966"/>
    <mergeCell ref="G967:H967"/>
    <mergeCell ref="F968:H968"/>
    <mergeCell ref="G969:H969"/>
    <mergeCell ref="F970:H970"/>
    <mergeCell ref="G971:H971"/>
    <mergeCell ref="F972:H972"/>
    <mergeCell ref="G973:H973"/>
    <mergeCell ref="C974:H974"/>
    <mergeCell ref="D975:H975"/>
    <mergeCell ref="E976:H976"/>
    <mergeCell ref="G977:H977"/>
    <mergeCell ref="F978:H978"/>
    <mergeCell ref="G979:H979"/>
    <mergeCell ref="F980:H980"/>
    <mergeCell ref="G981:H981"/>
    <mergeCell ref="F982:H982"/>
    <mergeCell ref="G983:H983"/>
    <mergeCell ref="F984:H984"/>
    <mergeCell ref="G985:H985"/>
    <mergeCell ref="D986:H986"/>
    <mergeCell ref="E987:H987"/>
    <mergeCell ref="F988:H988"/>
    <mergeCell ref="G989:H989"/>
    <mergeCell ref="F990:H990"/>
    <mergeCell ref="G991:H991"/>
    <mergeCell ref="F992:H992"/>
    <mergeCell ref="G993:H993"/>
    <mergeCell ref="C994:H994"/>
    <mergeCell ref="D995:H995"/>
    <mergeCell ref="E996:H996"/>
    <mergeCell ref="F997:H997"/>
    <mergeCell ref="G998:H998"/>
    <mergeCell ref="F999:H999"/>
    <mergeCell ref="G1000:H1000"/>
    <mergeCell ref="D1001:H1001"/>
    <mergeCell ref="E1002:H1002"/>
    <mergeCell ref="F1003:H1003"/>
    <mergeCell ref="G1004:H1004"/>
    <mergeCell ref="D1005:H1005"/>
    <mergeCell ref="F1006:H1006"/>
    <mergeCell ref="G1007:H1007"/>
    <mergeCell ref="C1008:H1008"/>
    <mergeCell ref="D1009:H1009"/>
    <mergeCell ref="E1010:H1010"/>
    <mergeCell ref="F1011:H1011"/>
    <mergeCell ref="G1012:H1012"/>
    <mergeCell ref="F1013:H1013"/>
    <mergeCell ref="G1014:H1014"/>
    <mergeCell ref="D1015:H1015"/>
    <mergeCell ref="E1016:H1016"/>
    <mergeCell ref="F1017:H1017"/>
    <mergeCell ref="G1018:H1018"/>
    <mergeCell ref="C1019:H1019"/>
    <mergeCell ref="D1020:H1020"/>
    <mergeCell ref="E1021:H1021"/>
    <mergeCell ref="F1022:H1022"/>
    <mergeCell ref="G1023:H1023"/>
    <mergeCell ref="F1024:H1024"/>
    <mergeCell ref="G1025:H1025"/>
    <mergeCell ref="D1026:H1026"/>
    <mergeCell ref="E1027:H1027"/>
    <mergeCell ref="F1028:H1028"/>
    <mergeCell ref="G1029:H1029"/>
    <mergeCell ref="F1030:H1030"/>
    <mergeCell ref="G1031:H1031"/>
    <mergeCell ref="F1032:H1032"/>
    <mergeCell ref="G1033:H1033"/>
    <mergeCell ref="C1034:H1034"/>
    <mergeCell ref="D1035:H1035"/>
    <mergeCell ref="E1036:H1036"/>
    <mergeCell ref="F1037:H1037"/>
    <mergeCell ref="G1038:H1038"/>
    <mergeCell ref="D1039:H1039"/>
    <mergeCell ref="E1040:H1040"/>
    <mergeCell ref="F1041:H1041"/>
    <mergeCell ref="G1042:H1042"/>
    <mergeCell ref="F1043:H1043"/>
    <mergeCell ref="G1044:H1044"/>
    <mergeCell ref="C1045:H1045"/>
    <mergeCell ref="D1046:H1046"/>
    <mergeCell ref="E1047:H1047"/>
    <mergeCell ref="F1048:H1048"/>
    <mergeCell ref="G1049:H1049"/>
    <mergeCell ref="C1050:H1050"/>
    <mergeCell ref="D1051:H1051"/>
    <mergeCell ref="E1052:H1052"/>
    <mergeCell ref="F1053:H1053"/>
    <mergeCell ref="G1054:H1054"/>
    <mergeCell ref="G1055:H1055"/>
    <mergeCell ref="D1056:H1056"/>
    <mergeCell ref="E1057:H1057"/>
    <mergeCell ref="F1058:H1058"/>
    <mergeCell ref="G1059:H1059"/>
    <mergeCell ref="D1060:H1060"/>
    <mergeCell ref="F1061:H1061"/>
    <mergeCell ref="G1062:H1062"/>
    <mergeCell ref="F1063:H1063"/>
    <mergeCell ref="G1064:H1064"/>
    <mergeCell ref="C1065:H1065"/>
    <mergeCell ref="D1066:H1066"/>
    <mergeCell ref="E1067:H1067"/>
    <mergeCell ref="F1068:H1068"/>
    <mergeCell ref="G1069:H1069"/>
    <mergeCell ref="B1070:H1070"/>
    <mergeCell ref="C1071:H1071"/>
    <mergeCell ref="D1078:H1078"/>
    <mergeCell ref="E1079:H1079"/>
    <mergeCell ref="F1080:H1080"/>
    <mergeCell ref="G1081:H1081"/>
    <mergeCell ref="D1072:H1072"/>
    <mergeCell ref="E1073:H1073"/>
    <mergeCell ref="F1074:H1074"/>
    <mergeCell ref="G1075:H1075"/>
    <mergeCell ref="B1076:H1076"/>
    <mergeCell ref="C1077:H107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3"/>
  <sheetViews>
    <sheetView zoomScalePageLayoutView="0" workbookViewId="0" topLeftCell="A1">
      <selection activeCell="N6" sqref="N6:O6"/>
    </sheetView>
  </sheetViews>
  <sheetFormatPr defaultColWidth="9.140625" defaultRowHeight="12.75"/>
  <cols>
    <col min="1" max="1" width="5.28125" style="292" customWidth="1"/>
    <col min="2" max="2" width="1.421875" style="292" hidden="1" customWidth="1"/>
    <col min="3" max="4" width="0.71875" style="292" hidden="1" customWidth="1"/>
    <col min="5" max="7" width="0.5625" style="292" hidden="1" customWidth="1"/>
    <col min="8" max="8" width="0.71875" style="292" hidden="1" customWidth="1"/>
    <col min="9" max="9" width="52.421875" style="292" customWidth="1"/>
    <col min="10" max="10" width="8.140625" style="8" customWidth="1"/>
    <col min="11" max="11" width="8.28125" style="8" customWidth="1"/>
    <col min="12" max="12" width="9.7109375" style="8" hidden="1" customWidth="1"/>
    <col min="13" max="13" width="6.8515625" style="8" customWidth="1"/>
    <col min="14" max="14" width="16.7109375" style="8" customWidth="1"/>
    <col min="15" max="16384" width="9.140625" style="8" customWidth="1"/>
  </cols>
  <sheetData>
    <row r="1" spans="1:14" ht="12.75" customHeight="1">
      <c r="A1" s="293"/>
      <c r="B1" s="293"/>
      <c r="C1" s="293"/>
      <c r="D1" s="293"/>
      <c r="E1" s="293"/>
      <c r="F1" s="293"/>
      <c r="G1" s="293"/>
      <c r="H1" s="293"/>
      <c r="I1" s="293"/>
      <c r="J1" s="294"/>
      <c r="K1" s="294"/>
      <c r="L1" s="294"/>
      <c r="M1" s="294"/>
      <c r="N1" s="57" t="s">
        <v>144</v>
      </c>
    </row>
    <row r="2" spans="1:14" ht="16.5" customHeight="1">
      <c r="A2" s="295"/>
      <c r="B2" s="296"/>
      <c r="C2" s="295"/>
      <c r="D2" s="295"/>
      <c r="E2" s="295"/>
      <c r="F2" s="295"/>
      <c r="G2" s="295"/>
      <c r="H2" s="295"/>
      <c r="I2" s="295"/>
      <c r="J2" s="297"/>
      <c r="K2" s="297"/>
      <c r="L2" s="297"/>
      <c r="M2" s="297"/>
      <c r="N2" s="57" t="s">
        <v>193</v>
      </c>
    </row>
    <row r="3" spans="1:14" ht="17.25" customHeight="1">
      <c r="A3" s="234"/>
      <c r="B3" s="234"/>
      <c r="C3" s="234"/>
      <c r="D3" s="234"/>
      <c r="E3" s="234"/>
      <c r="F3" s="234"/>
      <c r="G3" s="234"/>
      <c r="H3" s="234"/>
      <c r="I3" s="234"/>
      <c r="J3" s="235"/>
      <c r="K3" s="235"/>
      <c r="L3" s="235"/>
      <c r="M3" s="235"/>
      <c r="N3" s="57" t="s">
        <v>133</v>
      </c>
    </row>
    <row r="4" spans="1:14" ht="17.25" customHeight="1">
      <c r="A4" s="234"/>
      <c r="B4" s="234"/>
      <c r="C4" s="234"/>
      <c r="D4" s="234"/>
      <c r="E4" s="234"/>
      <c r="F4" s="234"/>
      <c r="G4" s="234"/>
      <c r="H4" s="234"/>
      <c r="I4" s="234"/>
      <c r="J4" s="235"/>
      <c r="K4" s="235"/>
      <c r="L4" s="235"/>
      <c r="M4" s="235"/>
      <c r="N4" s="57" t="s">
        <v>795</v>
      </c>
    </row>
    <row r="5" spans="1:14" ht="12" customHeight="1">
      <c r="A5" s="234"/>
      <c r="B5" s="234"/>
      <c r="C5" s="234"/>
      <c r="D5" s="234"/>
      <c r="E5" s="234"/>
      <c r="F5" s="234"/>
      <c r="G5" s="234"/>
      <c r="H5" s="234"/>
      <c r="I5" s="234"/>
      <c r="J5" s="235"/>
      <c r="K5" s="235"/>
      <c r="L5" s="235"/>
      <c r="M5" s="235"/>
      <c r="N5" s="298"/>
    </row>
    <row r="6" spans="1:14" ht="17.25" customHeight="1">
      <c r="A6" s="234"/>
      <c r="B6" s="234"/>
      <c r="C6" s="234"/>
      <c r="D6" s="234"/>
      <c r="E6" s="234"/>
      <c r="F6" s="234"/>
      <c r="G6" s="234"/>
      <c r="H6" s="234"/>
      <c r="I6" s="234"/>
      <c r="J6" s="235"/>
      <c r="K6" s="235"/>
      <c r="L6" s="235"/>
      <c r="M6" s="235"/>
      <c r="N6" s="57" t="s">
        <v>646</v>
      </c>
    </row>
    <row r="7" spans="1:14" ht="17.25" customHeight="1">
      <c r="A7" s="234"/>
      <c r="B7" s="234"/>
      <c r="C7" s="234"/>
      <c r="D7" s="234"/>
      <c r="E7" s="234"/>
      <c r="F7" s="234"/>
      <c r="G7" s="234"/>
      <c r="H7" s="234"/>
      <c r="I7" s="234"/>
      <c r="J7" s="235"/>
      <c r="K7" s="235"/>
      <c r="L7" s="235"/>
      <c r="M7" s="235"/>
      <c r="N7" s="57" t="s">
        <v>653</v>
      </c>
    </row>
    <row r="8" spans="1:14" ht="17.25" customHeight="1">
      <c r="A8" s="234"/>
      <c r="B8" s="234"/>
      <c r="C8" s="234"/>
      <c r="D8" s="234"/>
      <c r="E8" s="234"/>
      <c r="F8" s="234"/>
      <c r="G8" s="234"/>
      <c r="H8" s="234"/>
      <c r="I8" s="234"/>
      <c r="J8" s="235"/>
      <c r="K8" s="235"/>
      <c r="L8" s="235"/>
      <c r="M8" s="235"/>
      <c r="N8" s="57" t="s">
        <v>133</v>
      </c>
    </row>
    <row r="9" spans="1:14" ht="17.25" customHeight="1">
      <c r="A9" s="234"/>
      <c r="B9" s="234"/>
      <c r="C9" s="234"/>
      <c r="D9" s="234"/>
      <c r="E9" s="234"/>
      <c r="F9" s="234"/>
      <c r="G9" s="234"/>
      <c r="H9" s="234"/>
      <c r="I9" s="234"/>
      <c r="J9" s="235"/>
      <c r="K9" s="235"/>
      <c r="L9" s="235"/>
      <c r="M9" s="235"/>
      <c r="N9" s="57" t="s">
        <v>652</v>
      </c>
    </row>
    <row r="10" spans="1:16" ht="17.25" customHeight="1">
      <c r="A10" s="234"/>
      <c r="B10" s="234"/>
      <c r="C10" s="234"/>
      <c r="D10" s="234"/>
      <c r="E10" s="234"/>
      <c r="F10" s="234"/>
      <c r="G10" s="234"/>
      <c r="H10" s="234"/>
      <c r="I10" s="234"/>
      <c r="J10" s="235"/>
      <c r="K10" s="235"/>
      <c r="L10" s="235"/>
      <c r="M10" s="235"/>
      <c r="N10" s="299"/>
      <c r="P10" s="300"/>
    </row>
    <row r="11" spans="1:16" ht="17.25" customHeight="1">
      <c r="A11" s="234"/>
      <c r="B11" s="234"/>
      <c r="C11" s="234"/>
      <c r="D11" s="234"/>
      <c r="E11" s="234"/>
      <c r="F11" s="234"/>
      <c r="G11" s="234"/>
      <c r="H11" s="234"/>
      <c r="I11" s="234"/>
      <c r="J11" s="235"/>
      <c r="K11" s="235"/>
      <c r="L11" s="235"/>
      <c r="M11" s="235"/>
      <c r="N11" s="299"/>
      <c r="P11" s="300"/>
    </row>
    <row r="12" spans="1:14" ht="51.75" customHeight="1">
      <c r="A12" s="507" t="s">
        <v>647</v>
      </c>
      <c r="B12" s="507"/>
      <c r="C12" s="507"/>
      <c r="D12" s="507"/>
      <c r="E12" s="507"/>
      <c r="F12" s="507"/>
      <c r="G12" s="507"/>
      <c r="H12" s="507"/>
      <c r="I12" s="507"/>
      <c r="J12" s="507"/>
      <c r="K12" s="507"/>
      <c r="L12" s="507"/>
      <c r="M12" s="507"/>
      <c r="N12" s="507"/>
    </row>
    <row r="13" spans="1:14" ht="17.25" customHeight="1">
      <c r="A13" s="234"/>
      <c r="B13" s="234"/>
      <c r="C13" s="234"/>
      <c r="D13" s="234"/>
      <c r="E13" s="234"/>
      <c r="F13" s="234"/>
      <c r="G13" s="234"/>
      <c r="H13" s="234"/>
      <c r="I13" s="234"/>
      <c r="J13" s="235"/>
      <c r="K13" s="235"/>
      <c r="L13" s="235"/>
      <c r="M13" s="235"/>
      <c r="N13" s="299"/>
    </row>
    <row r="14" spans="1:14" ht="17.25" customHeight="1">
      <c r="A14" s="234"/>
      <c r="B14" s="234"/>
      <c r="C14" s="234"/>
      <c r="D14" s="234"/>
      <c r="E14" s="234"/>
      <c r="F14" s="234"/>
      <c r="G14" s="234"/>
      <c r="H14" s="234"/>
      <c r="I14" s="234"/>
      <c r="J14" s="235"/>
      <c r="K14" s="235"/>
      <c r="L14" s="235"/>
      <c r="M14" s="235"/>
      <c r="N14" s="236" t="s">
        <v>128</v>
      </c>
    </row>
    <row r="15" spans="1:14" ht="33.75" customHeight="1">
      <c r="A15" s="508"/>
      <c r="B15" s="237"/>
      <c r="C15" s="511" t="s">
        <v>199</v>
      </c>
      <c r="D15" s="511"/>
      <c r="E15" s="511"/>
      <c r="F15" s="511"/>
      <c r="G15" s="511"/>
      <c r="H15" s="511"/>
      <c r="I15" s="512"/>
      <c r="J15" s="517" t="s">
        <v>258</v>
      </c>
      <c r="K15" s="518"/>
      <c r="L15" s="518"/>
      <c r="M15" s="519"/>
      <c r="N15" s="512" t="s">
        <v>130</v>
      </c>
    </row>
    <row r="16" spans="1:14" ht="54.75" customHeight="1">
      <c r="A16" s="509"/>
      <c r="B16" s="240"/>
      <c r="C16" s="513"/>
      <c r="D16" s="513"/>
      <c r="E16" s="513"/>
      <c r="F16" s="513"/>
      <c r="G16" s="513"/>
      <c r="H16" s="513"/>
      <c r="I16" s="514"/>
      <c r="J16" s="522" t="s">
        <v>260</v>
      </c>
      <c r="K16" s="524" t="s">
        <v>200</v>
      </c>
      <c r="L16" s="524" t="s">
        <v>201</v>
      </c>
      <c r="M16" s="524" t="s">
        <v>202</v>
      </c>
      <c r="N16" s="514"/>
    </row>
    <row r="17" spans="1:14" ht="24" customHeight="1">
      <c r="A17" s="510"/>
      <c r="B17" s="242"/>
      <c r="C17" s="515"/>
      <c r="D17" s="515"/>
      <c r="E17" s="515"/>
      <c r="F17" s="515"/>
      <c r="G17" s="515"/>
      <c r="H17" s="515"/>
      <c r="I17" s="516"/>
      <c r="J17" s="523"/>
      <c r="K17" s="525"/>
      <c r="L17" s="525"/>
      <c r="M17" s="525"/>
      <c r="N17" s="516"/>
    </row>
    <row r="18" spans="1:14" s="251" customFormat="1" ht="12.75" customHeight="1">
      <c r="A18" s="245">
        <v>1</v>
      </c>
      <c r="B18" s="246"/>
      <c r="C18" s="247"/>
      <c r="D18" s="247"/>
      <c r="E18" s="247"/>
      <c r="F18" s="247"/>
      <c r="G18" s="247"/>
      <c r="H18" s="247"/>
      <c r="I18" s="248">
        <v>2</v>
      </c>
      <c r="J18" s="249">
        <v>3</v>
      </c>
      <c r="K18" s="250">
        <v>4</v>
      </c>
      <c r="L18" s="250">
        <v>5</v>
      </c>
      <c r="M18" s="250">
        <v>6</v>
      </c>
      <c r="N18" s="248">
        <v>7</v>
      </c>
    </row>
    <row r="19" spans="1:14" ht="46.5" customHeight="1">
      <c r="A19" s="252" t="s">
        <v>203</v>
      </c>
      <c r="B19" s="253"/>
      <c r="C19" s="520" t="s">
        <v>265</v>
      </c>
      <c r="D19" s="520"/>
      <c r="E19" s="520"/>
      <c r="F19" s="520"/>
      <c r="G19" s="520"/>
      <c r="H19" s="520"/>
      <c r="I19" s="521"/>
      <c r="J19" s="254">
        <v>900</v>
      </c>
      <c r="K19" s="255">
        <v>0</v>
      </c>
      <c r="L19" s="256">
        <v>0</v>
      </c>
      <c r="M19" s="257">
        <v>0</v>
      </c>
      <c r="N19" s="258">
        <v>9151.5</v>
      </c>
    </row>
    <row r="20" spans="1:14" ht="17.25" customHeight="1">
      <c r="A20" s="259"/>
      <c r="B20" s="260"/>
      <c r="C20" s="301"/>
      <c r="D20" s="497" t="s">
        <v>212</v>
      </c>
      <c r="E20" s="497"/>
      <c r="F20" s="497"/>
      <c r="G20" s="497"/>
      <c r="H20" s="497"/>
      <c r="I20" s="498"/>
      <c r="J20" s="261">
        <v>900</v>
      </c>
      <c r="K20" s="262">
        <v>114</v>
      </c>
      <c r="L20" s="263">
        <v>0</v>
      </c>
      <c r="M20" s="264">
        <v>0</v>
      </c>
      <c r="N20" s="265">
        <v>9151.5</v>
      </c>
    </row>
    <row r="21" spans="1:14" ht="31.5" customHeight="1">
      <c r="A21" s="266"/>
      <c r="B21" s="260"/>
      <c r="C21" s="301"/>
      <c r="D21" s="302"/>
      <c r="E21" s="499" t="s">
        <v>274</v>
      </c>
      <c r="F21" s="499"/>
      <c r="G21" s="499"/>
      <c r="H21" s="499"/>
      <c r="I21" s="500"/>
      <c r="J21" s="267">
        <v>900</v>
      </c>
      <c r="K21" s="268">
        <v>114</v>
      </c>
      <c r="L21" s="269">
        <v>920000</v>
      </c>
      <c r="M21" s="270">
        <v>0</v>
      </c>
      <c r="N21" s="271">
        <v>9151.5</v>
      </c>
    </row>
    <row r="22" spans="1:14" ht="17.25" customHeight="1">
      <c r="A22" s="266"/>
      <c r="B22" s="260"/>
      <c r="C22" s="301"/>
      <c r="D22" s="302"/>
      <c r="E22" s="303"/>
      <c r="F22" s="499" t="s">
        <v>275</v>
      </c>
      <c r="G22" s="499"/>
      <c r="H22" s="499"/>
      <c r="I22" s="500"/>
      <c r="J22" s="267">
        <v>900</v>
      </c>
      <c r="K22" s="268">
        <v>114</v>
      </c>
      <c r="L22" s="269">
        <v>920300</v>
      </c>
      <c r="M22" s="270">
        <v>0</v>
      </c>
      <c r="N22" s="271">
        <v>9151.5</v>
      </c>
    </row>
    <row r="23" spans="1:14" ht="111.75" customHeight="1">
      <c r="A23" s="266"/>
      <c r="B23" s="260"/>
      <c r="C23" s="301"/>
      <c r="D23" s="302"/>
      <c r="E23" s="303"/>
      <c r="F23" s="303"/>
      <c r="G23" s="499" t="s">
        <v>654</v>
      </c>
      <c r="H23" s="499"/>
      <c r="I23" s="500"/>
      <c r="J23" s="267">
        <v>900</v>
      </c>
      <c r="K23" s="268">
        <v>114</v>
      </c>
      <c r="L23" s="269">
        <v>920366</v>
      </c>
      <c r="M23" s="270">
        <v>0</v>
      </c>
      <c r="N23" s="271">
        <v>9151.5</v>
      </c>
    </row>
    <row r="24" spans="1:14" ht="16.5" customHeight="1">
      <c r="A24" s="266"/>
      <c r="B24" s="260"/>
      <c r="C24" s="301"/>
      <c r="D24" s="302"/>
      <c r="E24" s="303"/>
      <c r="F24" s="303"/>
      <c r="G24" s="303"/>
      <c r="H24" s="503" t="s">
        <v>277</v>
      </c>
      <c r="I24" s="504"/>
      <c r="J24" s="267">
        <v>900</v>
      </c>
      <c r="K24" s="268">
        <v>114</v>
      </c>
      <c r="L24" s="269">
        <v>920366</v>
      </c>
      <c r="M24" s="270">
        <v>18</v>
      </c>
      <c r="N24" s="271">
        <v>9151.5</v>
      </c>
    </row>
    <row r="25" spans="1:14" ht="32.25" customHeight="1">
      <c r="A25" s="272" t="s">
        <v>213</v>
      </c>
      <c r="B25" s="260"/>
      <c r="C25" s="505" t="s">
        <v>294</v>
      </c>
      <c r="D25" s="505"/>
      <c r="E25" s="505"/>
      <c r="F25" s="505"/>
      <c r="G25" s="505"/>
      <c r="H25" s="505"/>
      <c r="I25" s="506"/>
      <c r="J25" s="273">
        <v>901</v>
      </c>
      <c r="K25" s="274">
        <v>0</v>
      </c>
      <c r="L25" s="275">
        <v>0</v>
      </c>
      <c r="M25" s="276">
        <v>0</v>
      </c>
      <c r="N25" s="277">
        <v>3309.3596000000002</v>
      </c>
    </row>
    <row r="26" spans="1:14" ht="66.75" customHeight="1">
      <c r="A26" s="259"/>
      <c r="B26" s="260"/>
      <c r="C26" s="301"/>
      <c r="D26" s="497" t="s">
        <v>207</v>
      </c>
      <c r="E26" s="497"/>
      <c r="F26" s="497"/>
      <c r="G26" s="497"/>
      <c r="H26" s="497"/>
      <c r="I26" s="498"/>
      <c r="J26" s="261">
        <v>901</v>
      </c>
      <c r="K26" s="262">
        <v>104</v>
      </c>
      <c r="L26" s="263">
        <v>0</v>
      </c>
      <c r="M26" s="264">
        <v>0</v>
      </c>
      <c r="N26" s="265">
        <v>2312.3596000000002</v>
      </c>
    </row>
    <row r="27" spans="1:14" ht="30.75" customHeight="1">
      <c r="A27" s="266"/>
      <c r="B27" s="260"/>
      <c r="C27" s="301"/>
      <c r="D27" s="302"/>
      <c r="E27" s="499" t="s">
        <v>266</v>
      </c>
      <c r="F27" s="499"/>
      <c r="G27" s="499"/>
      <c r="H27" s="499"/>
      <c r="I27" s="500"/>
      <c r="J27" s="267">
        <v>901</v>
      </c>
      <c r="K27" s="268">
        <v>104</v>
      </c>
      <c r="L27" s="269">
        <v>20000</v>
      </c>
      <c r="M27" s="270">
        <v>0</v>
      </c>
      <c r="N27" s="271">
        <v>2312.3596000000002</v>
      </c>
    </row>
    <row r="28" spans="1:14" ht="18.75" customHeight="1">
      <c r="A28" s="266"/>
      <c r="B28" s="260"/>
      <c r="C28" s="301"/>
      <c r="D28" s="302"/>
      <c r="E28" s="303"/>
      <c r="F28" s="499" t="s">
        <v>267</v>
      </c>
      <c r="G28" s="499"/>
      <c r="H28" s="499"/>
      <c r="I28" s="500"/>
      <c r="J28" s="267">
        <v>901</v>
      </c>
      <c r="K28" s="268">
        <v>104</v>
      </c>
      <c r="L28" s="269">
        <v>20400</v>
      </c>
      <c r="M28" s="270">
        <v>0</v>
      </c>
      <c r="N28" s="271">
        <v>2312.3596000000002</v>
      </c>
    </row>
    <row r="29" spans="1:14" ht="61.5" customHeight="1">
      <c r="A29" s="266"/>
      <c r="B29" s="260"/>
      <c r="C29" s="301"/>
      <c r="D29" s="302"/>
      <c r="E29" s="303"/>
      <c r="F29" s="303"/>
      <c r="G29" s="499" t="s">
        <v>297</v>
      </c>
      <c r="H29" s="499"/>
      <c r="I29" s="500"/>
      <c r="J29" s="267">
        <v>901</v>
      </c>
      <c r="K29" s="268">
        <v>104</v>
      </c>
      <c r="L29" s="269">
        <v>20402</v>
      </c>
      <c r="M29" s="270">
        <v>0</v>
      </c>
      <c r="N29" s="271">
        <v>14.7</v>
      </c>
    </row>
    <row r="30" spans="1:14" ht="29.25" customHeight="1">
      <c r="A30" s="266"/>
      <c r="B30" s="260"/>
      <c r="C30" s="301"/>
      <c r="D30" s="302"/>
      <c r="E30" s="303"/>
      <c r="F30" s="303"/>
      <c r="G30" s="303"/>
      <c r="H30" s="503" t="s">
        <v>264</v>
      </c>
      <c r="I30" s="504"/>
      <c r="J30" s="267">
        <v>901</v>
      </c>
      <c r="K30" s="268">
        <v>104</v>
      </c>
      <c r="L30" s="269">
        <v>20402</v>
      </c>
      <c r="M30" s="270">
        <v>500</v>
      </c>
      <c r="N30" s="271">
        <v>14.7</v>
      </c>
    </row>
    <row r="31" spans="1:14" ht="33" customHeight="1">
      <c r="A31" s="266"/>
      <c r="B31" s="260"/>
      <c r="C31" s="301"/>
      <c r="D31" s="302"/>
      <c r="E31" s="303"/>
      <c r="F31" s="303"/>
      <c r="G31" s="499" t="s">
        <v>299</v>
      </c>
      <c r="H31" s="499"/>
      <c r="I31" s="500"/>
      <c r="J31" s="267">
        <v>901</v>
      </c>
      <c r="K31" s="268">
        <v>104</v>
      </c>
      <c r="L31" s="269">
        <v>20408</v>
      </c>
      <c r="M31" s="270">
        <v>0</v>
      </c>
      <c r="N31" s="271">
        <v>1885.7286600000004</v>
      </c>
    </row>
    <row r="32" spans="1:14" ht="27" customHeight="1">
      <c r="A32" s="266"/>
      <c r="B32" s="260"/>
      <c r="C32" s="301"/>
      <c r="D32" s="302"/>
      <c r="E32" s="303"/>
      <c r="F32" s="303"/>
      <c r="G32" s="303"/>
      <c r="H32" s="503" t="s">
        <v>264</v>
      </c>
      <c r="I32" s="504"/>
      <c r="J32" s="267">
        <v>901</v>
      </c>
      <c r="K32" s="268">
        <v>104</v>
      </c>
      <c r="L32" s="269">
        <v>20408</v>
      </c>
      <c r="M32" s="270">
        <v>500</v>
      </c>
      <c r="N32" s="271">
        <v>1885.7286600000004</v>
      </c>
    </row>
    <row r="33" spans="1:14" ht="33.75" customHeight="1">
      <c r="A33" s="266"/>
      <c r="B33" s="260"/>
      <c r="C33" s="301"/>
      <c r="D33" s="302"/>
      <c r="E33" s="303"/>
      <c r="F33" s="303"/>
      <c r="G33" s="499" t="s">
        <v>300</v>
      </c>
      <c r="H33" s="499"/>
      <c r="I33" s="500"/>
      <c r="J33" s="267">
        <v>901</v>
      </c>
      <c r="K33" s="268">
        <v>104</v>
      </c>
      <c r="L33" s="269">
        <v>20409</v>
      </c>
      <c r="M33" s="270">
        <v>0</v>
      </c>
      <c r="N33" s="271">
        <v>411.93093999999996</v>
      </c>
    </row>
    <row r="34" spans="1:14" ht="30.75" customHeight="1">
      <c r="A34" s="266"/>
      <c r="B34" s="260"/>
      <c r="C34" s="301"/>
      <c r="D34" s="302"/>
      <c r="E34" s="303"/>
      <c r="F34" s="303"/>
      <c r="G34" s="303"/>
      <c r="H34" s="503" t="s">
        <v>264</v>
      </c>
      <c r="I34" s="504"/>
      <c r="J34" s="267">
        <v>901</v>
      </c>
      <c r="K34" s="268">
        <v>104</v>
      </c>
      <c r="L34" s="269">
        <v>20409</v>
      </c>
      <c r="M34" s="270">
        <v>500</v>
      </c>
      <c r="N34" s="271">
        <v>411.93093999999996</v>
      </c>
    </row>
    <row r="35" spans="1:14" ht="18" customHeight="1">
      <c r="A35" s="259"/>
      <c r="B35" s="260"/>
      <c r="C35" s="301"/>
      <c r="D35" s="497" t="s">
        <v>212</v>
      </c>
      <c r="E35" s="497"/>
      <c r="F35" s="497"/>
      <c r="G35" s="497"/>
      <c r="H35" s="497"/>
      <c r="I35" s="498"/>
      <c r="J35" s="261">
        <v>901</v>
      </c>
      <c r="K35" s="262">
        <v>114</v>
      </c>
      <c r="L35" s="263">
        <v>0</v>
      </c>
      <c r="M35" s="264">
        <v>0</v>
      </c>
      <c r="N35" s="265">
        <v>997</v>
      </c>
    </row>
    <row r="36" spans="1:14" ht="31.5" customHeight="1">
      <c r="A36" s="266"/>
      <c r="B36" s="260"/>
      <c r="C36" s="301"/>
      <c r="D36" s="302"/>
      <c r="E36" s="499" t="s">
        <v>274</v>
      </c>
      <c r="F36" s="499"/>
      <c r="G36" s="499"/>
      <c r="H36" s="499"/>
      <c r="I36" s="500"/>
      <c r="J36" s="267">
        <v>901</v>
      </c>
      <c r="K36" s="268">
        <v>114</v>
      </c>
      <c r="L36" s="269">
        <v>920000</v>
      </c>
      <c r="M36" s="270">
        <v>0</v>
      </c>
      <c r="N36" s="271">
        <v>997</v>
      </c>
    </row>
    <row r="37" spans="1:14" ht="17.25" customHeight="1">
      <c r="A37" s="266"/>
      <c r="B37" s="260"/>
      <c r="C37" s="301"/>
      <c r="D37" s="302"/>
      <c r="E37" s="303"/>
      <c r="F37" s="499" t="s">
        <v>275</v>
      </c>
      <c r="G37" s="499"/>
      <c r="H37" s="499"/>
      <c r="I37" s="500"/>
      <c r="J37" s="267">
        <v>901</v>
      </c>
      <c r="K37" s="268">
        <v>114</v>
      </c>
      <c r="L37" s="269">
        <v>920300</v>
      </c>
      <c r="M37" s="270">
        <v>0</v>
      </c>
      <c r="N37" s="271">
        <v>997</v>
      </c>
    </row>
    <row r="38" spans="1:14" ht="110.25" customHeight="1">
      <c r="A38" s="266"/>
      <c r="B38" s="260"/>
      <c r="C38" s="301"/>
      <c r="D38" s="302"/>
      <c r="E38" s="303"/>
      <c r="F38" s="303"/>
      <c r="G38" s="499" t="s">
        <v>655</v>
      </c>
      <c r="H38" s="499"/>
      <c r="I38" s="500"/>
      <c r="J38" s="267">
        <v>901</v>
      </c>
      <c r="K38" s="268">
        <v>114</v>
      </c>
      <c r="L38" s="269">
        <v>920373</v>
      </c>
      <c r="M38" s="270">
        <v>0</v>
      </c>
      <c r="N38" s="271">
        <v>288</v>
      </c>
    </row>
    <row r="39" spans="1:14" ht="32.25" customHeight="1">
      <c r="A39" s="266"/>
      <c r="B39" s="260"/>
      <c r="C39" s="301"/>
      <c r="D39" s="302"/>
      <c r="E39" s="303"/>
      <c r="F39" s="303"/>
      <c r="G39" s="303"/>
      <c r="H39" s="503" t="s">
        <v>264</v>
      </c>
      <c r="I39" s="504"/>
      <c r="J39" s="267">
        <v>901</v>
      </c>
      <c r="K39" s="268">
        <v>114</v>
      </c>
      <c r="L39" s="269">
        <v>920373</v>
      </c>
      <c r="M39" s="270">
        <v>500</v>
      </c>
      <c r="N39" s="271">
        <v>288</v>
      </c>
    </row>
    <row r="40" spans="1:14" ht="63" customHeight="1">
      <c r="A40" s="266"/>
      <c r="B40" s="260"/>
      <c r="C40" s="301"/>
      <c r="D40" s="302"/>
      <c r="E40" s="303"/>
      <c r="F40" s="303"/>
      <c r="G40" s="499" t="s">
        <v>656</v>
      </c>
      <c r="H40" s="499"/>
      <c r="I40" s="500"/>
      <c r="J40" s="267">
        <v>901</v>
      </c>
      <c r="K40" s="268">
        <v>114</v>
      </c>
      <c r="L40" s="269">
        <v>920374</v>
      </c>
      <c r="M40" s="270">
        <v>0</v>
      </c>
      <c r="N40" s="271">
        <v>83</v>
      </c>
    </row>
    <row r="41" spans="1:14" ht="27.75" customHeight="1">
      <c r="A41" s="266"/>
      <c r="B41" s="260"/>
      <c r="C41" s="301"/>
      <c r="D41" s="302"/>
      <c r="E41" s="303"/>
      <c r="F41" s="303"/>
      <c r="G41" s="303"/>
      <c r="H41" s="503" t="s">
        <v>264</v>
      </c>
      <c r="I41" s="504"/>
      <c r="J41" s="267">
        <v>901</v>
      </c>
      <c r="K41" s="268">
        <v>114</v>
      </c>
      <c r="L41" s="269">
        <v>920374</v>
      </c>
      <c r="M41" s="270">
        <v>500</v>
      </c>
      <c r="N41" s="271">
        <v>83</v>
      </c>
    </row>
    <row r="42" spans="1:14" ht="91.5" customHeight="1">
      <c r="A42" s="266"/>
      <c r="B42" s="260"/>
      <c r="C42" s="301"/>
      <c r="D42" s="302"/>
      <c r="E42" s="303"/>
      <c r="F42" s="303"/>
      <c r="G42" s="499" t="s">
        <v>615</v>
      </c>
      <c r="H42" s="499"/>
      <c r="I42" s="500"/>
      <c r="J42" s="267">
        <v>901</v>
      </c>
      <c r="K42" s="268">
        <v>114</v>
      </c>
      <c r="L42" s="269">
        <v>920378</v>
      </c>
      <c r="M42" s="270">
        <v>0</v>
      </c>
      <c r="N42" s="271">
        <v>626</v>
      </c>
    </row>
    <row r="43" spans="1:14" ht="32.25" customHeight="1">
      <c r="A43" s="266"/>
      <c r="B43" s="260"/>
      <c r="C43" s="301"/>
      <c r="D43" s="302"/>
      <c r="E43" s="303"/>
      <c r="F43" s="303"/>
      <c r="G43" s="303"/>
      <c r="H43" s="503" t="s">
        <v>264</v>
      </c>
      <c r="I43" s="504"/>
      <c r="J43" s="267">
        <v>901</v>
      </c>
      <c r="K43" s="268">
        <v>114</v>
      </c>
      <c r="L43" s="269">
        <v>920378</v>
      </c>
      <c r="M43" s="270">
        <v>500</v>
      </c>
      <c r="N43" s="271">
        <v>626</v>
      </c>
    </row>
    <row r="44" spans="1:14" ht="28.5" customHeight="1">
      <c r="A44" s="272" t="s">
        <v>217</v>
      </c>
      <c r="B44" s="260"/>
      <c r="C44" s="505" t="s">
        <v>336</v>
      </c>
      <c r="D44" s="505"/>
      <c r="E44" s="505"/>
      <c r="F44" s="505"/>
      <c r="G44" s="505"/>
      <c r="H44" s="505"/>
      <c r="I44" s="506"/>
      <c r="J44" s="273">
        <v>905</v>
      </c>
      <c r="K44" s="274">
        <v>0</v>
      </c>
      <c r="L44" s="275">
        <v>0</v>
      </c>
      <c r="M44" s="276">
        <v>0</v>
      </c>
      <c r="N44" s="277">
        <v>1583990.5068599996</v>
      </c>
    </row>
    <row r="45" spans="1:14" ht="63.75" customHeight="1">
      <c r="A45" s="259"/>
      <c r="B45" s="260"/>
      <c r="C45" s="301"/>
      <c r="D45" s="497" t="s">
        <v>207</v>
      </c>
      <c r="E45" s="497"/>
      <c r="F45" s="497"/>
      <c r="G45" s="497"/>
      <c r="H45" s="497"/>
      <c r="I45" s="498"/>
      <c r="J45" s="261">
        <v>905</v>
      </c>
      <c r="K45" s="262">
        <v>104</v>
      </c>
      <c r="L45" s="263">
        <v>0</v>
      </c>
      <c r="M45" s="264">
        <v>0</v>
      </c>
      <c r="N45" s="265">
        <v>14960.745909999996</v>
      </c>
    </row>
    <row r="46" spans="1:14" ht="30" customHeight="1">
      <c r="A46" s="266"/>
      <c r="B46" s="260"/>
      <c r="C46" s="301"/>
      <c r="D46" s="302"/>
      <c r="E46" s="499" t="s">
        <v>266</v>
      </c>
      <c r="F46" s="499"/>
      <c r="G46" s="499"/>
      <c r="H46" s="499"/>
      <c r="I46" s="500"/>
      <c r="J46" s="267">
        <v>905</v>
      </c>
      <c r="K46" s="268">
        <v>104</v>
      </c>
      <c r="L46" s="269">
        <v>20000</v>
      </c>
      <c r="M46" s="270">
        <v>0</v>
      </c>
      <c r="N46" s="271">
        <v>14960.745909999996</v>
      </c>
    </row>
    <row r="47" spans="1:14" ht="15" customHeight="1">
      <c r="A47" s="266"/>
      <c r="B47" s="260"/>
      <c r="C47" s="301"/>
      <c r="D47" s="302"/>
      <c r="E47" s="303"/>
      <c r="F47" s="499" t="s">
        <v>267</v>
      </c>
      <c r="G47" s="499"/>
      <c r="H47" s="499"/>
      <c r="I47" s="500"/>
      <c r="J47" s="267">
        <v>905</v>
      </c>
      <c r="K47" s="268">
        <v>104</v>
      </c>
      <c r="L47" s="269">
        <v>20400</v>
      </c>
      <c r="M47" s="270">
        <v>0</v>
      </c>
      <c r="N47" s="271">
        <v>14960.745909999996</v>
      </c>
    </row>
    <row r="48" spans="1:14" ht="33.75" customHeight="1">
      <c r="A48" s="266"/>
      <c r="B48" s="260"/>
      <c r="C48" s="301"/>
      <c r="D48" s="302"/>
      <c r="E48" s="303"/>
      <c r="F48" s="303"/>
      <c r="G48" s="499" t="s">
        <v>299</v>
      </c>
      <c r="H48" s="499"/>
      <c r="I48" s="500"/>
      <c r="J48" s="267">
        <v>905</v>
      </c>
      <c r="K48" s="268">
        <v>104</v>
      </c>
      <c r="L48" s="269">
        <v>20408</v>
      </c>
      <c r="M48" s="270">
        <v>0</v>
      </c>
      <c r="N48" s="271">
        <v>2213.2713400000002</v>
      </c>
    </row>
    <row r="49" spans="1:14" ht="32.25" customHeight="1">
      <c r="A49" s="266"/>
      <c r="B49" s="260"/>
      <c r="C49" s="301"/>
      <c r="D49" s="302"/>
      <c r="E49" s="303"/>
      <c r="F49" s="303"/>
      <c r="G49" s="303"/>
      <c r="H49" s="503" t="s">
        <v>264</v>
      </c>
      <c r="I49" s="504"/>
      <c r="J49" s="267">
        <v>905</v>
      </c>
      <c r="K49" s="268">
        <v>104</v>
      </c>
      <c r="L49" s="269">
        <v>20408</v>
      </c>
      <c r="M49" s="270">
        <v>500</v>
      </c>
      <c r="N49" s="271">
        <v>2213.2713400000002</v>
      </c>
    </row>
    <row r="50" spans="1:14" ht="33" customHeight="1">
      <c r="A50" s="266"/>
      <c r="B50" s="260"/>
      <c r="C50" s="301"/>
      <c r="D50" s="302"/>
      <c r="E50" s="303"/>
      <c r="F50" s="303"/>
      <c r="G50" s="499" t="s">
        <v>300</v>
      </c>
      <c r="H50" s="499"/>
      <c r="I50" s="500"/>
      <c r="J50" s="267">
        <v>905</v>
      </c>
      <c r="K50" s="268">
        <v>104</v>
      </c>
      <c r="L50" s="269">
        <v>20409</v>
      </c>
      <c r="M50" s="270">
        <v>0</v>
      </c>
      <c r="N50" s="271">
        <v>634.0050200000001</v>
      </c>
    </row>
    <row r="51" spans="1:14" ht="32.25" customHeight="1">
      <c r="A51" s="266"/>
      <c r="B51" s="260"/>
      <c r="C51" s="301"/>
      <c r="D51" s="302"/>
      <c r="E51" s="303"/>
      <c r="F51" s="303"/>
      <c r="G51" s="303"/>
      <c r="H51" s="503" t="s">
        <v>264</v>
      </c>
      <c r="I51" s="504"/>
      <c r="J51" s="267">
        <v>905</v>
      </c>
      <c r="K51" s="268">
        <v>104</v>
      </c>
      <c r="L51" s="269">
        <v>20409</v>
      </c>
      <c r="M51" s="270">
        <v>500</v>
      </c>
      <c r="N51" s="271">
        <v>634.0050200000001</v>
      </c>
    </row>
    <row r="52" spans="1:14" ht="47.25" customHeight="1">
      <c r="A52" s="266"/>
      <c r="B52" s="260"/>
      <c r="C52" s="301"/>
      <c r="D52" s="302"/>
      <c r="E52" s="303"/>
      <c r="F52" s="303"/>
      <c r="G52" s="499" t="s">
        <v>337</v>
      </c>
      <c r="H52" s="499"/>
      <c r="I52" s="500"/>
      <c r="J52" s="267">
        <v>905</v>
      </c>
      <c r="K52" s="268">
        <v>104</v>
      </c>
      <c r="L52" s="269">
        <v>20412</v>
      </c>
      <c r="M52" s="270">
        <v>0</v>
      </c>
      <c r="N52" s="271">
        <v>1565.304</v>
      </c>
    </row>
    <row r="53" spans="1:14" ht="32.25" customHeight="1">
      <c r="A53" s="266"/>
      <c r="B53" s="260"/>
      <c r="C53" s="301"/>
      <c r="D53" s="302"/>
      <c r="E53" s="303"/>
      <c r="F53" s="303"/>
      <c r="G53" s="303"/>
      <c r="H53" s="503" t="s">
        <v>264</v>
      </c>
      <c r="I53" s="504"/>
      <c r="J53" s="267">
        <v>905</v>
      </c>
      <c r="K53" s="268">
        <v>104</v>
      </c>
      <c r="L53" s="269">
        <v>20412</v>
      </c>
      <c r="M53" s="270">
        <v>500</v>
      </c>
      <c r="N53" s="271">
        <v>1565.304</v>
      </c>
    </row>
    <row r="54" spans="1:14" ht="59.25" customHeight="1">
      <c r="A54" s="266"/>
      <c r="B54" s="260"/>
      <c r="C54" s="301"/>
      <c r="D54" s="302"/>
      <c r="E54" s="303"/>
      <c r="F54" s="303"/>
      <c r="G54" s="499" t="s">
        <v>338</v>
      </c>
      <c r="H54" s="499"/>
      <c r="I54" s="500"/>
      <c r="J54" s="267">
        <v>905</v>
      </c>
      <c r="K54" s="268">
        <v>104</v>
      </c>
      <c r="L54" s="269">
        <v>20419</v>
      </c>
      <c r="M54" s="270">
        <v>0</v>
      </c>
      <c r="N54" s="271">
        <v>8972.999999999998</v>
      </c>
    </row>
    <row r="55" spans="1:14" ht="32.25" customHeight="1">
      <c r="A55" s="266"/>
      <c r="B55" s="260"/>
      <c r="C55" s="301"/>
      <c r="D55" s="302"/>
      <c r="E55" s="303"/>
      <c r="F55" s="303"/>
      <c r="G55" s="303"/>
      <c r="H55" s="503" t="s">
        <v>264</v>
      </c>
      <c r="I55" s="504"/>
      <c r="J55" s="267">
        <v>905</v>
      </c>
      <c r="K55" s="268">
        <v>104</v>
      </c>
      <c r="L55" s="269">
        <v>20419</v>
      </c>
      <c r="M55" s="270">
        <v>500</v>
      </c>
      <c r="N55" s="271">
        <v>8972.999999999998</v>
      </c>
    </row>
    <row r="56" spans="1:14" ht="49.5" customHeight="1">
      <c r="A56" s="266"/>
      <c r="B56" s="260"/>
      <c r="C56" s="301"/>
      <c r="D56" s="302"/>
      <c r="E56" s="303"/>
      <c r="F56" s="303"/>
      <c r="G56" s="499" t="s">
        <v>616</v>
      </c>
      <c r="H56" s="499"/>
      <c r="I56" s="500"/>
      <c r="J56" s="267">
        <v>905</v>
      </c>
      <c r="K56" s="268">
        <v>104</v>
      </c>
      <c r="L56" s="269">
        <v>20424</v>
      </c>
      <c r="M56" s="270">
        <v>0</v>
      </c>
      <c r="N56" s="271">
        <v>1491.4</v>
      </c>
    </row>
    <row r="57" spans="1:14" ht="32.25" customHeight="1">
      <c r="A57" s="266"/>
      <c r="B57" s="260"/>
      <c r="C57" s="301"/>
      <c r="D57" s="302"/>
      <c r="E57" s="303"/>
      <c r="F57" s="303"/>
      <c r="G57" s="303"/>
      <c r="H57" s="503" t="s">
        <v>264</v>
      </c>
      <c r="I57" s="504"/>
      <c r="J57" s="267">
        <v>905</v>
      </c>
      <c r="K57" s="268">
        <v>104</v>
      </c>
      <c r="L57" s="269">
        <v>20424</v>
      </c>
      <c r="M57" s="270">
        <v>500</v>
      </c>
      <c r="N57" s="271">
        <v>1491.4</v>
      </c>
    </row>
    <row r="58" spans="1:14" ht="66" customHeight="1">
      <c r="A58" s="266"/>
      <c r="B58" s="260"/>
      <c r="C58" s="301"/>
      <c r="D58" s="302"/>
      <c r="E58" s="303"/>
      <c r="F58" s="303"/>
      <c r="G58" s="499" t="s">
        <v>339</v>
      </c>
      <c r="H58" s="499"/>
      <c r="I58" s="500"/>
      <c r="J58" s="267">
        <v>905</v>
      </c>
      <c r="K58" s="268">
        <v>104</v>
      </c>
      <c r="L58" s="269">
        <v>20429</v>
      </c>
      <c r="M58" s="270">
        <v>0</v>
      </c>
      <c r="N58" s="271">
        <v>10.261370000000001</v>
      </c>
    </row>
    <row r="59" spans="1:14" ht="27.75" customHeight="1">
      <c r="A59" s="266"/>
      <c r="B59" s="260"/>
      <c r="C59" s="301"/>
      <c r="D59" s="302"/>
      <c r="E59" s="303"/>
      <c r="F59" s="303"/>
      <c r="G59" s="303"/>
      <c r="H59" s="503" t="s">
        <v>264</v>
      </c>
      <c r="I59" s="504"/>
      <c r="J59" s="267">
        <v>905</v>
      </c>
      <c r="K59" s="268">
        <v>104</v>
      </c>
      <c r="L59" s="269">
        <v>20429</v>
      </c>
      <c r="M59" s="270">
        <v>500</v>
      </c>
      <c r="N59" s="271">
        <v>10.261370000000001</v>
      </c>
    </row>
    <row r="60" spans="1:14" ht="65.25" customHeight="1">
      <c r="A60" s="266"/>
      <c r="B60" s="260"/>
      <c r="C60" s="301"/>
      <c r="D60" s="302"/>
      <c r="E60" s="303"/>
      <c r="F60" s="303"/>
      <c r="G60" s="499" t="s">
        <v>617</v>
      </c>
      <c r="H60" s="499"/>
      <c r="I60" s="500"/>
      <c r="J60" s="267">
        <v>905</v>
      </c>
      <c r="K60" s="268">
        <v>104</v>
      </c>
      <c r="L60" s="269">
        <v>20430</v>
      </c>
      <c r="M60" s="270">
        <v>0</v>
      </c>
      <c r="N60" s="271">
        <v>73.50417999999999</v>
      </c>
    </row>
    <row r="61" spans="1:14" ht="32.25" customHeight="1">
      <c r="A61" s="266"/>
      <c r="B61" s="260"/>
      <c r="C61" s="301"/>
      <c r="D61" s="302"/>
      <c r="E61" s="303"/>
      <c r="F61" s="303"/>
      <c r="G61" s="303"/>
      <c r="H61" s="503" t="s">
        <v>264</v>
      </c>
      <c r="I61" s="504"/>
      <c r="J61" s="267">
        <v>905</v>
      </c>
      <c r="K61" s="268">
        <v>104</v>
      </c>
      <c r="L61" s="269">
        <v>20430</v>
      </c>
      <c r="M61" s="270">
        <v>500</v>
      </c>
      <c r="N61" s="271">
        <v>73.50417999999999</v>
      </c>
    </row>
    <row r="62" spans="1:14" ht="15.75" customHeight="1">
      <c r="A62" s="259"/>
      <c r="B62" s="260"/>
      <c r="C62" s="301"/>
      <c r="D62" s="497" t="s">
        <v>228</v>
      </c>
      <c r="E62" s="497"/>
      <c r="F62" s="497"/>
      <c r="G62" s="497"/>
      <c r="H62" s="497"/>
      <c r="I62" s="498"/>
      <c r="J62" s="261">
        <v>905</v>
      </c>
      <c r="K62" s="262">
        <v>701</v>
      </c>
      <c r="L62" s="263">
        <v>0</v>
      </c>
      <c r="M62" s="264">
        <v>0</v>
      </c>
      <c r="N62" s="265">
        <v>2194.564</v>
      </c>
    </row>
    <row r="63" spans="1:14" ht="15" customHeight="1">
      <c r="A63" s="266"/>
      <c r="B63" s="260"/>
      <c r="C63" s="301"/>
      <c r="D63" s="302"/>
      <c r="E63" s="499" t="s">
        <v>343</v>
      </c>
      <c r="F63" s="499"/>
      <c r="G63" s="499"/>
      <c r="H63" s="499"/>
      <c r="I63" s="500"/>
      <c r="J63" s="267">
        <v>905</v>
      </c>
      <c r="K63" s="268">
        <v>701</v>
      </c>
      <c r="L63" s="269">
        <v>4200000</v>
      </c>
      <c r="M63" s="270">
        <v>0</v>
      </c>
      <c r="N63" s="271">
        <v>2194.564</v>
      </c>
    </row>
    <row r="64" spans="1:14" ht="27.75" customHeight="1">
      <c r="A64" s="266"/>
      <c r="B64" s="260"/>
      <c r="C64" s="301"/>
      <c r="D64" s="302"/>
      <c r="E64" s="303"/>
      <c r="F64" s="499" t="s">
        <v>288</v>
      </c>
      <c r="G64" s="499"/>
      <c r="H64" s="499"/>
      <c r="I64" s="500"/>
      <c r="J64" s="267">
        <v>905</v>
      </c>
      <c r="K64" s="268">
        <v>701</v>
      </c>
      <c r="L64" s="269">
        <v>4209900</v>
      </c>
      <c r="M64" s="270">
        <v>0</v>
      </c>
      <c r="N64" s="271">
        <v>2194.564</v>
      </c>
    </row>
    <row r="65" spans="1:14" ht="78" customHeight="1">
      <c r="A65" s="266"/>
      <c r="B65" s="260"/>
      <c r="C65" s="301"/>
      <c r="D65" s="302"/>
      <c r="E65" s="303"/>
      <c r="F65" s="303"/>
      <c r="G65" s="499" t="s">
        <v>345</v>
      </c>
      <c r="H65" s="499"/>
      <c r="I65" s="500"/>
      <c r="J65" s="267">
        <v>905</v>
      </c>
      <c r="K65" s="268">
        <v>701</v>
      </c>
      <c r="L65" s="269">
        <v>4209902</v>
      </c>
      <c r="M65" s="270">
        <v>0</v>
      </c>
      <c r="N65" s="271">
        <v>1724.564</v>
      </c>
    </row>
    <row r="66" spans="1:14" ht="18" customHeight="1">
      <c r="A66" s="266"/>
      <c r="B66" s="260"/>
      <c r="C66" s="301"/>
      <c r="D66" s="302"/>
      <c r="E66" s="303"/>
      <c r="F66" s="303"/>
      <c r="G66" s="303"/>
      <c r="H66" s="503" t="s">
        <v>290</v>
      </c>
      <c r="I66" s="504"/>
      <c r="J66" s="267">
        <v>905</v>
      </c>
      <c r="K66" s="268">
        <v>701</v>
      </c>
      <c r="L66" s="269">
        <v>4209902</v>
      </c>
      <c r="M66" s="270">
        <v>1</v>
      </c>
      <c r="N66" s="271">
        <v>1724.564</v>
      </c>
    </row>
    <row r="67" spans="1:14" ht="78.75" customHeight="1">
      <c r="A67" s="266"/>
      <c r="B67" s="260"/>
      <c r="C67" s="301"/>
      <c r="D67" s="302"/>
      <c r="E67" s="303"/>
      <c r="F67" s="303"/>
      <c r="G67" s="499" t="s">
        <v>346</v>
      </c>
      <c r="H67" s="499"/>
      <c r="I67" s="500"/>
      <c r="J67" s="267">
        <v>905</v>
      </c>
      <c r="K67" s="268">
        <v>701</v>
      </c>
      <c r="L67" s="269">
        <v>4209908</v>
      </c>
      <c r="M67" s="270">
        <v>0</v>
      </c>
      <c r="N67" s="271">
        <v>470</v>
      </c>
    </row>
    <row r="68" spans="1:14" ht="17.25" customHeight="1">
      <c r="A68" s="266"/>
      <c r="B68" s="260"/>
      <c r="C68" s="301"/>
      <c r="D68" s="302"/>
      <c r="E68" s="303"/>
      <c r="F68" s="303"/>
      <c r="G68" s="303"/>
      <c r="H68" s="503" t="s">
        <v>290</v>
      </c>
      <c r="I68" s="504"/>
      <c r="J68" s="267">
        <v>905</v>
      </c>
      <c r="K68" s="268">
        <v>701</v>
      </c>
      <c r="L68" s="269">
        <v>4209908</v>
      </c>
      <c r="M68" s="270">
        <v>1</v>
      </c>
      <c r="N68" s="271">
        <v>470</v>
      </c>
    </row>
    <row r="69" spans="1:14" ht="15.75" customHeight="1">
      <c r="A69" s="259"/>
      <c r="B69" s="260"/>
      <c r="C69" s="301"/>
      <c r="D69" s="497" t="s">
        <v>229</v>
      </c>
      <c r="E69" s="497"/>
      <c r="F69" s="497"/>
      <c r="G69" s="497"/>
      <c r="H69" s="497"/>
      <c r="I69" s="498"/>
      <c r="J69" s="261">
        <v>905</v>
      </c>
      <c r="K69" s="262">
        <v>702</v>
      </c>
      <c r="L69" s="263">
        <v>0</v>
      </c>
      <c r="M69" s="264">
        <v>0</v>
      </c>
      <c r="N69" s="265">
        <v>1077143.9732599999</v>
      </c>
    </row>
    <row r="70" spans="1:14" ht="32.25" customHeight="1">
      <c r="A70" s="266"/>
      <c r="B70" s="260"/>
      <c r="C70" s="301"/>
      <c r="D70" s="302"/>
      <c r="E70" s="499" t="s">
        <v>347</v>
      </c>
      <c r="F70" s="499"/>
      <c r="G70" s="499"/>
      <c r="H70" s="499"/>
      <c r="I70" s="500"/>
      <c r="J70" s="267">
        <v>905</v>
      </c>
      <c r="K70" s="268">
        <v>702</v>
      </c>
      <c r="L70" s="269">
        <v>4210000</v>
      </c>
      <c r="M70" s="270">
        <v>0</v>
      </c>
      <c r="N70" s="271">
        <v>866000</v>
      </c>
    </row>
    <row r="71" spans="1:14" ht="32.25" customHeight="1">
      <c r="A71" s="266"/>
      <c r="B71" s="260"/>
      <c r="C71" s="301"/>
      <c r="D71" s="302"/>
      <c r="E71" s="303"/>
      <c r="F71" s="499" t="s">
        <v>288</v>
      </c>
      <c r="G71" s="499"/>
      <c r="H71" s="499"/>
      <c r="I71" s="500"/>
      <c r="J71" s="267">
        <v>905</v>
      </c>
      <c r="K71" s="268">
        <v>702</v>
      </c>
      <c r="L71" s="269">
        <v>4219900</v>
      </c>
      <c r="M71" s="270">
        <v>0</v>
      </c>
      <c r="N71" s="271">
        <v>866000</v>
      </c>
    </row>
    <row r="72" spans="1:14" ht="91.5" customHeight="1">
      <c r="A72" s="266"/>
      <c r="B72" s="260"/>
      <c r="C72" s="301"/>
      <c r="D72" s="302"/>
      <c r="E72" s="303"/>
      <c r="F72" s="303"/>
      <c r="G72" s="499" t="s">
        <v>618</v>
      </c>
      <c r="H72" s="499"/>
      <c r="I72" s="500"/>
      <c r="J72" s="267">
        <v>905</v>
      </c>
      <c r="K72" s="268">
        <v>702</v>
      </c>
      <c r="L72" s="269">
        <v>4219902</v>
      </c>
      <c r="M72" s="270">
        <v>0</v>
      </c>
      <c r="N72" s="271">
        <v>865446.94619</v>
      </c>
    </row>
    <row r="73" spans="1:14" ht="18" customHeight="1">
      <c r="A73" s="266"/>
      <c r="B73" s="260"/>
      <c r="C73" s="301"/>
      <c r="D73" s="302"/>
      <c r="E73" s="303"/>
      <c r="F73" s="303"/>
      <c r="G73" s="303"/>
      <c r="H73" s="503" t="s">
        <v>290</v>
      </c>
      <c r="I73" s="504"/>
      <c r="J73" s="267">
        <v>905</v>
      </c>
      <c r="K73" s="268">
        <v>702</v>
      </c>
      <c r="L73" s="269">
        <v>4219902</v>
      </c>
      <c r="M73" s="270">
        <v>1</v>
      </c>
      <c r="N73" s="271">
        <v>865446.94619</v>
      </c>
    </row>
    <row r="74" spans="1:14" ht="111" customHeight="1">
      <c r="A74" s="266"/>
      <c r="B74" s="260"/>
      <c r="C74" s="301"/>
      <c r="D74" s="302"/>
      <c r="E74" s="303"/>
      <c r="F74" s="303"/>
      <c r="G74" s="499" t="s">
        <v>648</v>
      </c>
      <c r="H74" s="499"/>
      <c r="I74" s="500"/>
      <c r="J74" s="267">
        <v>905</v>
      </c>
      <c r="K74" s="268">
        <v>702</v>
      </c>
      <c r="L74" s="269">
        <v>4219910</v>
      </c>
      <c r="M74" s="270">
        <v>0</v>
      </c>
      <c r="N74" s="271">
        <v>553.0538100000001</v>
      </c>
    </row>
    <row r="75" spans="1:14" ht="18" customHeight="1">
      <c r="A75" s="266"/>
      <c r="B75" s="260"/>
      <c r="C75" s="301"/>
      <c r="D75" s="302"/>
      <c r="E75" s="303"/>
      <c r="F75" s="303"/>
      <c r="G75" s="303"/>
      <c r="H75" s="503" t="s">
        <v>290</v>
      </c>
      <c r="I75" s="504"/>
      <c r="J75" s="267">
        <v>905</v>
      </c>
      <c r="K75" s="268">
        <v>702</v>
      </c>
      <c r="L75" s="269">
        <v>4219910</v>
      </c>
      <c r="M75" s="270">
        <v>1</v>
      </c>
      <c r="N75" s="271">
        <v>553.0538100000001</v>
      </c>
    </row>
    <row r="76" spans="1:14" ht="18" customHeight="1">
      <c r="A76" s="266"/>
      <c r="B76" s="260"/>
      <c r="C76" s="301"/>
      <c r="D76" s="302"/>
      <c r="E76" s="499" t="s">
        <v>287</v>
      </c>
      <c r="F76" s="499"/>
      <c r="G76" s="499"/>
      <c r="H76" s="499"/>
      <c r="I76" s="500"/>
      <c r="J76" s="267">
        <v>905</v>
      </c>
      <c r="K76" s="268">
        <v>702</v>
      </c>
      <c r="L76" s="269">
        <v>4230000</v>
      </c>
      <c r="M76" s="270">
        <v>0</v>
      </c>
      <c r="N76" s="271">
        <v>551.3349000000002</v>
      </c>
    </row>
    <row r="77" spans="1:14" ht="32.25" customHeight="1">
      <c r="A77" s="266"/>
      <c r="B77" s="260"/>
      <c r="C77" s="301"/>
      <c r="D77" s="302"/>
      <c r="E77" s="303"/>
      <c r="F77" s="499" t="s">
        <v>288</v>
      </c>
      <c r="G77" s="499"/>
      <c r="H77" s="499"/>
      <c r="I77" s="500"/>
      <c r="J77" s="267">
        <v>905</v>
      </c>
      <c r="K77" s="268">
        <v>702</v>
      </c>
      <c r="L77" s="269">
        <v>4239900</v>
      </c>
      <c r="M77" s="270">
        <v>0</v>
      </c>
      <c r="N77" s="271">
        <v>551.3349000000002</v>
      </c>
    </row>
    <row r="78" spans="1:14" ht="76.5" customHeight="1">
      <c r="A78" s="266"/>
      <c r="B78" s="260"/>
      <c r="C78" s="301"/>
      <c r="D78" s="302"/>
      <c r="E78" s="303"/>
      <c r="F78" s="303"/>
      <c r="G78" s="499" t="s">
        <v>353</v>
      </c>
      <c r="H78" s="499"/>
      <c r="I78" s="500"/>
      <c r="J78" s="267">
        <v>905</v>
      </c>
      <c r="K78" s="268">
        <v>702</v>
      </c>
      <c r="L78" s="269">
        <v>4239905</v>
      </c>
      <c r="M78" s="270">
        <v>0</v>
      </c>
      <c r="N78" s="271">
        <v>250.69889999999998</v>
      </c>
    </row>
    <row r="79" spans="1:14" ht="21.75" customHeight="1">
      <c r="A79" s="266"/>
      <c r="B79" s="260"/>
      <c r="C79" s="301"/>
      <c r="D79" s="302"/>
      <c r="E79" s="303"/>
      <c r="F79" s="303"/>
      <c r="G79" s="303"/>
      <c r="H79" s="503" t="s">
        <v>290</v>
      </c>
      <c r="I79" s="504"/>
      <c r="J79" s="267">
        <v>905</v>
      </c>
      <c r="K79" s="268">
        <v>702</v>
      </c>
      <c r="L79" s="269">
        <v>4239905</v>
      </c>
      <c r="M79" s="270">
        <v>1</v>
      </c>
      <c r="N79" s="271">
        <v>250.69889999999998</v>
      </c>
    </row>
    <row r="80" spans="1:14" ht="80.25" customHeight="1">
      <c r="A80" s="266"/>
      <c r="B80" s="260"/>
      <c r="C80" s="301"/>
      <c r="D80" s="302"/>
      <c r="E80" s="303"/>
      <c r="F80" s="303"/>
      <c r="G80" s="499" t="s">
        <v>354</v>
      </c>
      <c r="H80" s="499"/>
      <c r="I80" s="500"/>
      <c r="J80" s="267">
        <v>905</v>
      </c>
      <c r="K80" s="268">
        <v>702</v>
      </c>
      <c r="L80" s="269">
        <v>4239906</v>
      </c>
      <c r="M80" s="270">
        <v>0</v>
      </c>
      <c r="N80" s="271">
        <v>300.636</v>
      </c>
    </row>
    <row r="81" spans="1:14" ht="21.75" customHeight="1">
      <c r="A81" s="266"/>
      <c r="B81" s="260"/>
      <c r="C81" s="301"/>
      <c r="D81" s="302"/>
      <c r="E81" s="303"/>
      <c r="F81" s="303"/>
      <c r="G81" s="303"/>
      <c r="H81" s="503" t="s">
        <v>290</v>
      </c>
      <c r="I81" s="504"/>
      <c r="J81" s="267">
        <v>905</v>
      </c>
      <c r="K81" s="268">
        <v>702</v>
      </c>
      <c r="L81" s="269">
        <v>4239906</v>
      </c>
      <c r="M81" s="270">
        <v>1</v>
      </c>
      <c r="N81" s="271">
        <v>300.636</v>
      </c>
    </row>
    <row r="82" spans="1:14" ht="18" customHeight="1">
      <c r="A82" s="266"/>
      <c r="B82" s="260"/>
      <c r="C82" s="301"/>
      <c r="D82" s="302"/>
      <c r="E82" s="499" t="s">
        <v>355</v>
      </c>
      <c r="F82" s="499"/>
      <c r="G82" s="499"/>
      <c r="H82" s="499"/>
      <c r="I82" s="500"/>
      <c r="J82" s="267">
        <v>905</v>
      </c>
      <c r="K82" s="268">
        <v>702</v>
      </c>
      <c r="L82" s="269">
        <v>4240000</v>
      </c>
      <c r="M82" s="270">
        <v>0</v>
      </c>
      <c r="N82" s="271">
        <v>133290.01221000002</v>
      </c>
    </row>
    <row r="83" spans="1:14" ht="32.25" customHeight="1">
      <c r="A83" s="266"/>
      <c r="B83" s="260"/>
      <c r="C83" s="301"/>
      <c r="D83" s="302"/>
      <c r="E83" s="303"/>
      <c r="F83" s="499" t="s">
        <v>288</v>
      </c>
      <c r="G83" s="499"/>
      <c r="H83" s="499"/>
      <c r="I83" s="500"/>
      <c r="J83" s="267">
        <v>905</v>
      </c>
      <c r="K83" s="268">
        <v>702</v>
      </c>
      <c r="L83" s="269">
        <v>4249900</v>
      </c>
      <c r="M83" s="270">
        <v>0</v>
      </c>
      <c r="N83" s="271">
        <v>133290.01221000002</v>
      </c>
    </row>
    <row r="84" spans="1:14" ht="123.75" customHeight="1">
      <c r="A84" s="266"/>
      <c r="B84" s="260"/>
      <c r="C84" s="301"/>
      <c r="D84" s="302"/>
      <c r="E84" s="303"/>
      <c r="F84" s="303"/>
      <c r="G84" s="499" t="s">
        <v>657</v>
      </c>
      <c r="H84" s="499"/>
      <c r="I84" s="500"/>
      <c r="J84" s="267">
        <v>905</v>
      </c>
      <c r="K84" s="268">
        <v>702</v>
      </c>
      <c r="L84" s="269">
        <v>4249901</v>
      </c>
      <c r="M84" s="270">
        <v>0</v>
      </c>
      <c r="N84" s="271">
        <v>133290.01221000002</v>
      </c>
    </row>
    <row r="85" spans="1:14" ht="17.25" customHeight="1">
      <c r="A85" s="266"/>
      <c r="B85" s="260"/>
      <c r="C85" s="301"/>
      <c r="D85" s="302"/>
      <c r="E85" s="303"/>
      <c r="F85" s="303"/>
      <c r="G85" s="303"/>
      <c r="H85" s="503" t="s">
        <v>290</v>
      </c>
      <c r="I85" s="504"/>
      <c r="J85" s="267">
        <v>905</v>
      </c>
      <c r="K85" s="268">
        <v>702</v>
      </c>
      <c r="L85" s="269">
        <v>4249901</v>
      </c>
      <c r="M85" s="270">
        <v>1</v>
      </c>
      <c r="N85" s="271">
        <v>133290.01221000002</v>
      </c>
    </row>
    <row r="86" spans="1:14" ht="132" customHeight="1">
      <c r="A86" s="266"/>
      <c r="B86" s="260"/>
      <c r="C86" s="301"/>
      <c r="D86" s="302"/>
      <c r="E86" s="303"/>
      <c r="F86" s="303"/>
      <c r="G86" s="499" t="s">
        <v>658</v>
      </c>
      <c r="H86" s="499"/>
      <c r="I86" s="500"/>
      <c r="J86" s="267">
        <v>905</v>
      </c>
      <c r="K86" s="268">
        <v>702</v>
      </c>
      <c r="L86" s="269">
        <v>4249906</v>
      </c>
      <c r="M86" s="270">
        <v>0</v>
      </c>
      <c r="N86" s="271">
        <v>0</v>
      </c>
    </row>
    <row r="87" spans="1:14" ht="19.5" customHeight="1">
      <c r="A87" s="266"/>
      <c r="B87" s="260"/>
      <c r="C87" s="301"/>
      <c r="D87" s="302"/>
      <c r="E87" s="303"/>
      <c r="F87" s="303"/>
      <c r="G87" s="303"/>
      <c r="H87" s="503" t="s">
        <v>290</v>
      </c>
      <c r="I87" s="504"/>
      <c r="J87" s="267">
        <v>905</v>
      </c>
      <c r="K87" s="268">
        <v>702</v>
      </c>
      <c r="L87" s="269">
        <v>4249906</v>
      </c>
      <c r="M87" s="270">
        <v>1</v>
      </c>
      <c r="N87" s="271">
        <v>0</v>
      </c>
    </row>
    <row r="88" spans="1:14" ht="19.5" customHeight="1">
      <c r="A88" s="266"/>
      <c r="B88" s="260"/>
      <c r="C88" s="301"/>
      <c r="D88" s="302"/>
      <c r="E88" s="499" t="s">
        <v>356</v>
      </c>
      <c r="F88" s="499"/>
      <c r="G88" s="499"/>
      <c r="H88" s="499"/>
      <c r="I88" s="500"/>
      <c r="J88" s="267">
        <v>905</v>
      </c>
      <c r="K88" s="268">
        <v>702</v>
      </c>
      <c r="L88" s="269">
        <v>4330000</v>
      </c>
      <c r="M88" s="270">
        <v>0</v>
      </c>
      <c r="N88" s="271">
        <v>48788.78779</v>
      </c>
    </row>
    <row r="89" spans="1:14" ht="32.25" customHeight="1">
      <c r="A89" s="266"/>
      <c r="B89" s="260"/>
      <c r="C89" s="301"/>
      <c r="D89" s="302"/>
      <c r="E89" s="303"/>
      <c r="F89" s="499" t="s">
        <v>288</v>
      </c>
      <c r="G89" s="499"/>
      <c r="H89" s="499"/>
      <c r="I89" s="500"/>
      <c r="J89" s="267">
        <v>905</v>
      </c>
      <c r="K89" s="268">
        <v>702</v>
      </c>
      <c r="L89" s="269">
        <v>4339900</v>
      </c>
      <c r="M89" s="270">
        <v>0</v>
      </c>
      <c r="N89" s="271">
        <v>48788.78779</v>
      </c>
    </row>
    <row r="90" spans="1:14" ht="123" customHeight="1">
      <c r="A90" s="266"/>
      <c r="B90" s="260"/>
      <c r="C90" s="301"/>
      <c r="D90" s="302"/>
      <c r="E90" s="303"/>
      <c r="F90" s="303"/>
      <c r="G90" s="499" t="s">
        <v>659</v>
      </c>
      <c r="H90" s="499"/>
      <c r="I90" s="500"/>
      <c r="J90" s="267">
        <v>905</v>
      </c>
      <c r="K90" s="268">
        <v>702</v>
      </c>
      <c r="L90" s="269">
        <v>4339901</v>
      </c>
      <c r="M90" s="270">
        <v>0</v>
      </c>
      <c r="N90" s="271">
        <v>48788.78779</v>
      </c>
    </row>
    <row r="91" spans="1:14" ht="21.75" customHeight="1">
      <c r="A91" s="266"/>
      <c r="B91" s="260"/>
      <c r="C91" s="301"/>
      <c r="D91" s="302"/>
      <c r="E91" s="303"/>
      <c r="F91" s="303"/>
      <c r="G91" s="303"/>
      <c r="H91" s="503" t="s">
        <v>290</v>
      </c>
      <c r="I91" s="504"/>
      <c r="J91" s="267">
        <v>905</v>
      </c>
      <c r="K91" s="268">
        <v>702</v>
      </c>
      <c r="L91" s="269">
        <v>4339901</v>
      </c>
      <c r="M91" s="270">
        <v>1</v>
      </c>
      <c r="N91" s="271">
        <v>48788.78779</v>
      </c>
    </row>
    <row r="92" spans="1:14" ht="124.5" customHeight="1">
      <c r="A92" s="266"/>
      <c r="B92" s="260"/>
      <c r="C92" s="301"/>
      <c r="D92" s="302"/>
      <c r="E92" s="303"/>
      <c r="F92" s="303"/>
      <c r="G92" s="499" t="s">
        <v>660</v>
      </c>
      <c r="H92" s="499"/>
      <c r="I92" s="500"/>
      <c r="J92" s="267">
        <v>905</v>
      </c>
      <c r="K92" s="268">
        <v>702</v>
      </c>
      <c r="L92" s="269">
        <v>4339906</v>
      </c>
      <c r="M92" s="270">
        <v>0</v>
      </c>
      <c r="N92" s="271">
        <v>0</v>
      </c>
    </row>
    <row r="93" spans="1:14" ht="18.75" customHeight="1">
      <c r="A93" s="266"/>
      <c r="B93" s="260"/>
      <c r="C93" s="301"/>
      <c r="D93" s="302"/>
      <c r="E93" s="303"/>
      <c r="F93" s="303"/>
      <c r="G93" s="303"/>
      <c r="H93" s="503" t="s">
        <v>290</v>
      </c>
      <c r="I93" s="504"/>
      <c r="J93" s="267">
        <v>905</v>
      </c>
      <c r="K93" s="268">
        <v>702</v>
      </c>
      <c r="L93" s="269">
        <v>4339906</v>
      </c>
      <c r="M93" s="270">
        <v>1</v>
      </c>
      <c r="N93" s="271">
        <v>0</v>
      </c>
    </row>
    <row r="94" spans="1:14" ht="18.75" customHeight="1">
      <c r="A94" s="266"/>
      <c r="B94" s="260"/>
      <c r="C94" s="301"/>
      <c r="D94" s="302"/>
      <c r="E94" s="499" t="s">
        <v>358</v>
      </c>
      <c r="F94" s="499"/>
      <c r="G94" s="499"/>
      <c r="H94" s="499"/>
      <c r="I94" s="500"/>
      <c r="J94" s="267">
        <v>905</v>
      </c>
      <c r="K94" s="268">
        <v>702</v>
      </c>
      <c r="L94" s="269">
        <v>5200000</v>
      </c>
      <c r="M94" s="270">
        <v>0</v>
      </c>
      <c r="N94" s="271">
        <v>28513.838359999998</v>
      </c>
    </row>
    <row r="95" spans="1:14" ht="32.25" customHeight="1">
      <c r="A95" s="266"/>
      <c r="B95" s="260"/>
      <c r="C95" s="301"/>
      <c r="D95" s="302"/>
      <c r="E95" s="303"/>
      <c r="F95" s="499" t="s">
        <v>359</v>
      </c>
      <c r="G95" s="499"/>
      <c r="H95" s="499"/>
      <c r="I95" s="500"/>
      <c r="J95" s="267">
        <v>905</v>
      </c>
      <c r="K95" s="268">
        <v>702</v>
      </c>
      <c r="L95" s="269">
        <v>5200900</v>
      </c>
      <c r="M95" s="270">
        <v>0</v>
      </c>
      <c r="N95" s="271">
        <v>28513.838359999998</v>
      </c>
    </row>
    <row r="96" spans="1:14" ht="61.5" customHeight="1">
      <c r="A96" s="266"/>
      <c r="B96" s="260"/>
      <c r="C96" s="301"/>
      <c r="D96" s="302"/>
      <c r="E96" s="303"/>
      <c r="F96" s="303"/>
      <c r="G96" s="499" t="s">
        <v>621</v>
      </c>
      <c r="H96" s="499"/>
      <c r="I96" s="500"/>
      <c r="J96" s="267">
        <v>905</v>
      </c>
      <c r="K96" s="268">
        <v>702</v>
      </c>
      <c r="L96" s="269">
        <v>5200901</v>
      </c>
      <c r="M96" s="270">
        <v>0</v>
      </c>
      <c r="N96" s="271">
        <v>17937.5</v>
      </c>
    </row>
    <row r="97" spans="1:14" ht="15" customHeight="1">
      <c r="A97" s="266"/>
      <c r="B97" s="260"/>
      <c r="C97" s="301"/>
      <c r="D97" s="302"/>
      <c r="E97" s="303"/>
      <c r="F97" s="303"/>
      <c r="G97" s="303"/>
      <c r="H97" s="503" t="s">
        <v>290</v>
      </c>
      <c r="I97" s="504"/>
      <c r="J97" s="267">
        <v>905</v>
      </c>
      <c r="K97" s="268">
        <v>702</v>
      </c>
      <c r="L97" s="269">
        <v>5200901</v>
      </c>
      <c r="M97" s="270">
        <v>1</v>
      </c>
      <c r="N97" s="271">
        <v>17937.5</v>
      </c>
    </row>
    <row r="98" spans="1:14" ht="66.75" customHeight="1">
      <c r="A98" s="266"/>
      <c r="B98" s="260"/>
      <c r="C98" s="301"/>
      <c r="D98" s="302"/>
      <c r="E98" s="303"/>
      <c r="F98" s="303"/>
      <c r="G98" s="499" t="s">
        <v>622</v>
      </c>
      <c r="H98" s="499"/>
      <c r="I98" s="500"/>
      <c r="J98" s="267">
        <v>905</v>
      </c>
      <c r="K98" s="268">
        <v>702</v>
      </c>
      <c r="L98" s="269">
        <v>5200902</v>
      </c>
      <c r="M98" s="270">
        <v>0</v>
      </c>
      <c r="N98" s="271">
        <v>443.9</v>
      </c>
    </row>
    <row r="99" spans="1:14" ht="15.75" customHeight="1">
      <c r="A99" s="266"/>
      <c r="B99" s="260"/>
      <c r="C99" s="301"/>
      <c r="D99" s="302"/>
      <c r="E99" s="303"/>
      <c r="F99" s="303"/>
      <c r="G99" s="303"/>
      <c r="H99" s="503" t="s">
        <v>290</v>
      </c>
      <c r="I99" s="504"/>
      <c r="J99" s="267">
        <v>905</v>
      </c>
      <c r="K99" s="268">
        <v>702</v>
      </c>
      <c r="L99" s="269">
        <v>5200902</v>
      </c>
      <c r="M99" s="270">
        <v>1</v>
      </c>
      <c r="N99" s="271">
        <v>443.9</v>
      </c>
    </row>
    <row r="100" spans="1:14" ht="63" customHeight="1">
      <c r="A100" s="266"/>
      <c r="B100" s="260"/>
      <c r="C100" s="301"/>
      <c r="D100" s="302"/>
      <c r="E100" s="303"/>
      <c r="F100" s="303"/>
      <c r="G100" s="499" t="s">
        <v>623</v>
      </c>
      <c r="H100" s="499"/>
      <c r="I100" s="500"/>
      <c r="J100" s="267">
        <v>905</v>
      </c>
      <c r="K100" s="268">
        <v>702</v>
      </c>
      <c r="L100" s="269">
        <v>5200903</v>
      </c>
      <c r="M100" s="270">
        <v>0</v>
      </c>
      <c r="N100" s="271">
        <v>9371.6</v>
      </c>
    </row>
    <row r="101" spans="1:14" ht="20.25" customHeight="1">
      <c r="A101" s="266"/>
      <c r="B101" s="260"/>
      <c r="C101" s="301"/>
      <c r="D101" s="302"/>
      <c r="E101" s="303"/>
      <c r="F101" s="303"/>
      <c r="G101" s="303"/>
      <c r="H101" s="503" t="s">
        <v>290</v>
      </c>
      <c r="I101" s="504"/>
      <c r="J101" s="267">
        <v>905</v>
      </c>
      <c r="K101" s="268">
        <v>702</v>
      </c>
      <c r="L101" s="269">
        <v>5200903</v>
      </c>
      <c r="M101" s="270">
        <v>1</v>
      </c>
      <c r="N101" s="271">
        <v>9371.6</v>
      </c>
    </row>
    <row r="102" spans="1:14" ht="62.25" customHeight="1">
      <c r="A102" s="266"/>
      <c r="B102" s="260"/>
      <c r="C102" s="301"/>
      <c r="D102" s="302"/>
      <c r="E102" s="303"/>
      <c r="F102" s="303"/>
      <c r="G102" s="499" t="s">
        <v>624</v>
      </c>
      <c r="H102" s="499"/>
      <c r="I102" s="500"/>
      <c r="J102" s="267">
        <v>905</v>
      </c>
      <c r="K102" s="268">
        <v>702</v>
      </c>
      <c r="L102" s="269">
        <v>5200904</v>
      </c>
      <c r="M102" s="270">
        <v>0</v>
      </c>
      <c r="N102" s="271">
        <v>222.4</v>
      </c>
    </row>
    <row r="103" spans="1:14" ht="16.5" customHeight="1">
      <c r="A103" s="266"/>
      <c r="B103" s="260"/>
      <c r="C103" s="301"/>
      <c r="D103" s="302"/>
      <c r="E103" s="303"/>
      <c r="F103" s="303"/>
      <c r="G103" s="303"/>
      <c r="H103" s="503" t="s">
        <v>290</v>
      </c>
      <c r="I103" s="504"/>
      <c r="J103" s="267">
        <v>905</v>
      </c>
      <c r="K103" s="268">
        <v>702</v>
      </c>
      <c r="L103" s="269">
        <v>5200904</v>
      </c>
      <c r="M103" s="270">
        <v>1</v>
      </c>
      <c r="N103" s="271">
        <v>222.4</v>
      </c>
    </row>
    <row r="104" spans="1:14" ht="60.75" customHeight="1">
      <c r="A104" s="266"/>
      <c r="B104" s="260"/>
      <c r="C104" s="301"/>
      <c r="D104" s="302"/>
      <c r="E104" s="303"/>
      <c r="F104" s="303"/>
      <c r="G104" s="499" t="s">
        <v>360</v>
      </c>
      <c r="H104" s="499"/>
      <c r="I104" s="500"/>
      <c r="J104" s="267">
        <v>905</v>
      </c>
      <c r="K104" s="268">
        <v>702</v>
      </c>
      <c r="L104" s="269">
        <v>5200905</v>
      </c>
      <c r="M104" s="270">
        <v>0</v>
      </c>
      <c r="N104" s="271">
        <v>538.43836</v>
      </c>
    </row>
    <row r="105" spans="1:14" ht="17.25" customHeight="1">
      <c r="A105" s="266"/>
      <c r="B105" s="260"/>
      <c r="C105" s="301"/>
      <c r="D105" s="302"/>
      <c r="E105" s="303"/>
      <c r="F105" s="303"/>
      <c r="G105" s="303"/>
      <c r="H105" s="503" t="s">
        <v>290</v>
      </c>
      <c r="I105" s="504"/>
      <c r="J105" s="267">
        <v>905</v>
      </c>
      <c r="K105" s="268">
        <v>702</v>
      </c>
      <c r="L105" s="269">
        <v>5200905</v>
      </c>
      <c r="M105" s="270">
        <v>1</v>
      </c>
      <c r="N105" s="271">
        <v>538.43836</v>
      </c>
    </row>
    <row r="106" spans="1:14" ht="15" customHeight="1">
      <c r="A106" s="259"/>
      <c r="B106" s="260"/>
      <c r="C106" s="301"/>
      <c r="D106" s="497" t="s">
        <v>234</v>
      </c>
      <c r="E106" s="497"/>
      <c r="F106" s="497"/>
      <c r="G106" s="497"/>
      <c r="H106" s="497"/>
      <c r="I106" s="498"/>
      <c r="J106" s="261">
        <v>905</v>
      </c>
      <c r="K106" s="262">
        <v>801</v>
      </c>
      <c r="L106" s="263">
        <v>0</v>
      </c>
      <c r="M106" s="264">
        <v>0</v>
      </c>
      <c r="N106" s="265">
        <v>635.05</v>
      </c>
    </row>
    <row r="107" spans="1:14" ht="32.25" customHeight="1">
      <c r="A107" s="266"/>
      <c r="B107" s="260"/>
      <c r="C107" s="301"/>
      <c r="D107" s="302"/>
      <c r="E107" s="499" t="s">
        <v>377</v>
      </c>
      <c r="F107" s="499"/>
      <c r="G107" s="499"/>
      <c r="H107" s="499"/>
      <c r="I107" s="500"/>
      <c r="J107" s="267">
        <v>905</v>
      </c>
      <c r="K107" s="268">
        <v>801</v>
      </c>
      <c r="L107" s="269">
        <v>4500000</v>
      </c>
      <c r="M107" s="270">
        <v>0</v>
      </c>
      <c r="N107" s="271">
        <v>635.05</v>
      </c>
    </row>
    <row r="108" spans="1:14" ht="32.25" customHeight="1">
      <c r="A108" s="266"/>
      <c r="B108" s="260"/>
      <c r="C108" s="301"/>
      <c r="D108" s="302"/>
      <c r="E108" s="303"/>
      <c r="F108" s="499" t="s">
        <v>378</v>
      </c>
      <c r="G108" s="499"/>
      <c r="H108" s="499"/>
      <c r="I108" s="500"/>
      <c r="J108" s="267">
        <v>905</v>
      </c>
      <c r="K108" s="268">
        <v>801</v>
      </c>
      <c r="L108" s="269">
        <v>4500600</v>
      </c>
      <c r="M108" s="270">
        <v>0</v>
      </c>
      <c r="N108" s="271">
        <v>635.05</v>
      </c>
    </row>
    <row r="109" spans="1:14" ht="20.25" customHeight="1">
      <c r="A109" s="266"/>
      <c r="B109" s="260"/>
      <c r="C109" s="301"/>
      <c r="D109" s="302"/>
      <c r="E109" s="303"/>
      <c r="F109" s="303"/>
      <c r="G109" s="303"/>
      <c r="H109" s="503" t="s">
        <v>290</v>
      </c>
      <c r="I109" s="504"/>
      <c r="J109" s="267">
        <v>905</v>
      </c>
      <c r="K109" s="268">
        <v>801</v>
      </c>
      <c r="L109" s="269">
        <v>4500600</v>
      </c>
      <c r="M109" s="270">
        <v>1</v>
      </c>
      <c r="N109" s="271">
        <v>625</v>
      </c>
    </row>
    <row r="110" spans="1:14" ht="46.5" customHeight="1">
      <c r="A110" s="266"/>
      <c r="B110" s="260"/>
      <c r="C110" s="301"/>
      <c r="D110" s="302"/>
      <c r="E110" s="303"/>
      <c r="F110" s="303"/>
      <c r="G110" s="499" t="s">
        <v>379</v>
      </c>
      <c r="H110" s="499"/>
      <c r="I110" s="500"/>
      <c r="J110" s="267">
        <v>905</v>
      </c>
      <c r="K110" s="268">
        <v>801</v>
      </c>
      <c r="L110" s="269">
        <v>4500601</v>
      </c>
      <c r="M110" s="270">
        <v>0</v>
      </c>
      <c r="N110" s="271">
        <v>10.05</v>
      </c>
    </row>
    <row r="111" spans="1:14" ht="15" customHeight="1">
      <c r="A111" s="266"/>
      <c r="B111" s="260"/>
      <c r="C111" s="301"/>
      <c r="D111" s="302"/>
      <c r="E111" s="303"/>
      <c r="F111" s="303"/>
      <c r="G111" s="303"/>
      <c r="H111" s="503" t="s">
        <v>290</v>
      </c>
      <c r="I111" s="504"/>
      <c r="J111" s="267">
        <v>905</v>
      </c>
      <c r="K111" s="268">
        <v>801</v>
      </c>
      <c r="L111" s="269">
        <v>4500601</v>
      </c>
      <c r="M111" s="270">
        <v>1</v>
      </c>
      <c r="N111" s="271">
        <v>10.05</v>
      </c>
    </row>
    <row r="112" spans="1:14" ht="32.25" customHeight="1">
      <c r="A112" s="259"/>
      <c r="B112" s="260"/>
      <c r="C112" s="301"/>
      <c r="D112" s="497" t="s">
        <v>235</v>
      </c>
      <c r="E112" s="497"/>
      <c r="F112" s="497"/>
      <c r="G112" s="497"/>
      <c r="H112" s="497"/>
      <c r="I112" s="498"/>
      <c r="J112" s="261">
        <v>905</v>
      </c>
      <c r="K112" s="262">
        <v>806</v>
      </c>
      <c r="L112" s="263">
        <v>0</v>
      </c>
      <c r="M112" s="264">
        <v>0</v>
      </c>
      <c r="N112" s="265">
        <v>0.001</v>
      </c>
    </row>
    <row r="113" spans="1:14" ht="15" customHeight="1">
      <c r="A113" s="266"/>
      <c r="B113" s="260"/>
      <c r="C113" s="301"/>
      <c r="D113" s="302"/>
      <c r="E113" s="499" t="s">
        <v>383</v>
      </c>
      <c r="F113" s="499"/>
      <c r="G113" s="499"/>
      <c r="H113" s="499"/>
      <c r="I113" s="500"/>
      <c r="J113" s="267">
        <v>905</v>
      </c>
      <c r="K113" s="268">
        <v>806</v>
      </c>
      <c r="L113" s="269">
        <v>5220000</v>
      </c>
      <c r="M113" s="270">
        <v>0</v>
      </c>
      <c r="N113" s="271">
        <v>0.001</v>
      </c>
    </row>
    <row r="114" spans="1:14" ht="15" customHeight="1">
      <c r="A114" s="266"/>
      <c r="B114" s="260"/>
      <c r="C114" s="301"/>
      <c r="D114" s="302"/>
      <c r="E114" s="303"/>
      <c r="F114" s="499" t="s">
        <v>384</v>
      </c>
      <c r="G114" s="499"/>
      <c r="H114" s="499"/>
      <c r="I114" s="500"/>
      <c r="J114" s="267">
        <v>905</v>
      </c>
      <c r="K114" s="268">
        <v>806</v>
      </c>
      <c r="L114" s="269">
        <v>5221600</v>
      </c>
      <c r="M114" s="270">
        <v>0</v>
      </c>
      <c r="N114" s="271">
        <v>0.001</v>
      </c>
    </row>
    <row r="115" spans="1:14" ht="63.75" customHeight="1">
      <c r="A115" s="266"/>
      <c r="B115" s="260"/>
      <c r="C115" s="301"/>
      <c r="D115" s="302"/>
      <c r="E115" s="303"/>
      <c r="F115" s="303"/>
      <c r="G115" s="499" t="s">
        <v>385</v>
      </c>
      <c r="H115" s="499"/>
      <c r="I115" s="500"/>
      <c r="J115" s="267">
        <v>905</v>
      </c>
      <c r="K115" s="268">
        <v>806</v>
      </c>
      <c r="L115" s="269">
        <v>5221602</v>
      </c>
      <c r="M115" s="270">
        <v>0</v>
      </c>
      <c r="N115" s="271">
        <v>0.001</v>
      </c>
    </row>
    <row r="116" spans="1:14" ht="49.5" customHeight="1">
      <c r="A116" s="266"/>
      <c r="B116" s="260"/>
      <c r="C116" s="301"/>
      <c r="D116" s="302"/>
      <c r="E116" s="303"/>
      <c r="F116" s="303"/>
      <c r="G116" s="303"/>
      <c r="H116" s="503" t="s">
        <v>386</v>
      </c>
      <c r="I116" s="504"/>
      <c r="J116" s="267">
        <v>905</v>
      </c>
      <c r="K116" s="268">
        <v>806</v>
      </c>
      <c r="L116" s="269">
        <v>5221602</v>
      </c>
      <c r="M116" s="270">
        <v>23</v>
      </c>
      <c r="N116" s="271">
        <v>0.001</v>
      </c>
    </row>
    <row r="117" spans="1:14" ht="15" customHeight="1">
      <c r="A117" s="259"/>
      <c r="B117" s="260"/>
      <c r="C117" s="301"/>
      <c r="D117" s="497" t="s">
        <v>238</v>
      </c>
      <c r="E117" s="497"/>
      <c r="F117" s="497"/>
      <c r="G117" s="497"/>
      <c r="H117" s="497"/>
      <c r="I117" s="498"/>
      <c r="J117" s="261">
        <v>905</v>
      </c>
      <c r="K117" s="262">
        <v>901</v>
      </c>
      <c r="L117" s="263">
        <v>0</v>
      </c>
      <c r="M117" s="264">
        <v>0</v>
      </c>
      <c r="N117" s="265">
        <v>3200</v>
      </c>
    </row>
    <row r="118" spans="1:14" ht="27" customHeight="1">
      <c r="A118" s="266"/>
      <c r="B118" s="260"/>
      <c r="C118" s="301"/>
      <c r="D118" s="302"/>
      <c r="E118" s="499" t="s">
        <v>388</v>
      </c>
      <c r="F118" s="499"/>
      <c r="G118" s="499"/>
      <c r="H118" s="499"/>
      <c r="I118" s="500"/>
      <c r="J118" s="267">
        <v>905</v>
      </c>
      <c r="K118" s="268">
        <v>901</v>
      </c>
      <c r="L118" s="269">
        <v>4700000</v>
      </c>
      <c r="M118" s="270">
        <v>0</v>
      </c>
      <c r="N118" s="271">
        <v>2700</v>
      </c>
    </row>
    <row r="119" spans="1:14" ht="32.25" customHeight="1">
      <c r="A119" s="266"/>
      <c r="B119" s="260"/>
      <c r="C119" s="301"/>
      <c r="D119" s="302"/>
      <c r="E119" s="303"/>
      <c r="F119" s="499" t="s">
        <v>288</v>
      </c>
      <c r="G119" s="499"/>
      <c r="H119" s="499"/>
      <c r="I119" s="500"/>
      <c r="J119" s="267">
        <v>905</v>
      </c>
      <c r="K119" s="268">
        <v>901</v>
      </c>
      <c r="L119" s="269">
        <v>4709900</v>
      </c>
      <c r="M119" s="270">
        <v>0</v>
      </c>
      <c r="N119" s="271">
        <v>2700</v>
      </c>
    </row>
    <row r="120" spans="1:14" ht="62.25" customHeight="1">
      <c r="A120" s="266"/>
      <c r="B120" s="260"/>
      <c r="C120" s="301"/>
      <c r="D120" s="302"/>
      <c r="E120" s="303"/>
      <c r="F120" s="303"/>
      <c r="G120" s="499" t="s">
        <v>389</v>
      </c>
      <c r="H120" s="499"/>
      <c r="I120" s="500"/>
      <c r="J120" s="267">
        <v>905</v>
      </c>
      <c r="K120" s="268">
        <v>901</v>
      </c>
      <c r="L120" s="269">
        <v>4709915</v>
      </c>
      <c r="M120" s="270">
        <v>0</v>
      </c>
      <c r="N120" s="271">
        <v>2700</v>
      </c>
    </row>
    <row r="121" spans="1:14" ht="15.75" customHeight="1">
      <c r="A121" s="266"/>
      <c r="B121" s="260"/>
      <c r="C121" s="301"/>
      <c r="D121" s="302"/>
      <c r="E121" s="303"/>
      <c r="F121" s="303"/>
      <c r="G121" s="303"/>
      <c r="H121" s="503" t="s">
        <v>290</v>
      </c>
      <c r="I121" s="504"/>
      <c r="J121" s="267">
        <v>905</v>
      </c>
      <c r="K121" s="268">
        <v>901</v>
      </c>
      <c r="L121" s="269">
        <v>4709915</v>
      </c>
      <c r="M121" s="270">
        <v>1</v>
      </c>
      <c r="N121" s="271">
        <v>2700</v>
      </c>
    </row>
    <row r="122" spans="1:14" ht="15.75" customHeight="1">
      <c r="A122" s="266"/>
      <c r="B122" s="260"/>
      <c r="C122" s="301"/>
      <c r="D122" s="302"/>
      <c r="E122" s="499" t="s">
        <v>390</v>
      </c>
      <c r="F122" s="499"/>
      <c r="G122" s="499"/>
      <c r="H122" s="499"/>
      <c r="I122" s="500"/>
      <c r="J122" s="267">
        <v>905</v>
      </c>
      <c r="K122" s="268">
        <v>901</v>
      </c>
      <c r="L122" s="269">
        <v>4760000</v>
      </c>
      <c r="M122" s="270">
        <v>0</v>
      </c>
      <c r="N122" s="271">
        <v>500</v>
      </c>
    </row>
    <row r="123" spans="1:14" ht="32.25" customHeight="1">
      <c r="A123" s="266"/>
      <c r="B123" s="260"/>
      <c r="C123" s="301"/>
      <c r="D123" s="302"/>
      <c r="E123" s="303"/>
      <c r="F123" s="499" t="s">
        <v>288</v>
      </c>
      <c r="G123" s="499"/>
      <c r="H123" s="499"/>
      <c r="I123" s="500"/>
      <c r="J123" s="267">
        <v>905</v>
      </c>
      <c r="K123" s="268">
        <v>901</v>
      </c>
      <c r="L123" s="269">
        <v>4769900</v>
      </c>
      <c r="M123" s="270">
        <v>0</v>
      </c>
      <c r="N123" s="271">
        <v>500</v>
      </c>
    </row>
    <row r="124" spans="1:14" ht="46.5" customHeight="1">
      <c r="A124" s="266"/>
      <c r="B124" s="260"/>
      <c r="C124" s="301"/>
      <c r="D124" s="302"/>
      <c r="E124" s="303"/>
      <c r="F124" s="303"/>
      <c r="G124" s="499" t="s">
        <v>391</v>
      </c>
      <c r="H124" s="499"/>
      <c r="I124" s="500"/>
      <c r="J124" s="267">
        <v>905</v>
      </c>
      <c r="K124" s="268">
        <v>901</v>
      </c>
      <c r="L124" s="269">
        <v>4769915</v>
      </c>
      <c r="M124" s="270">
        <v>0</v>
      </c>
      <c r="N124" s="271">
        <v>500</v>
      </c>
    </row>
    <row r="125" spans="1:14" ht="21.75" customHeight="1">
      <c r="A125" s="266"/>
      <c r="B125" s="260"/>
      <c r="C125" s="301"/>
      <c r="D125" s="302"/>
      <c r="E125" s="303"/>
      <c r="F125" s="303"/>
      <c r="G125" s="303"/>
      <c r="H125" s="503" t="s">
        <v>290</v>
      </c>
      <c r="I125" s="504"/>
      <c r="J125" s="267">
        <v>905</v>
      </c>
      <c r="K125" s="268">
        <v>901</v>
      </c>
      <c r="L125" s="269">
        <v>4769915</v>
      </c>
      <c r="M125" s="270">
        <v>1</v>
      </c>
      <c r="N125" s="271">
        <v>500</v>
      </c>
    </row>
    <row r="126" spans="1:14" ht="18" customHeight="1">
      <c r="A126" s="259"/>
      <c r="B126" s="260"/>
      <c r="C126" s="301"/>
      <c r="D126" s="497" t="s">
        <v>239</v>
      </c>
      <c r="E126" s="497"/>
      <c r="F126" s="497"/>
      <c r="G126" s="497"/>
      <c r="H126" s="497"/>
      <c r="I126" s="498"/>
      <c r="J126" s="261">
        <v>905</v>
      </c>
      <c r="K126" s="262">
        <v>902</v>
      </c>
      <c r="L126" s="263">
        <v>0</v>
      </c>
      <c r="M126" s="264">
        <v>0</v>
      </c>
      <c r="N126" s="265">
        <v>70171.387</v>
      </c>
    </row>
    <row r="127" spans="1:14" ht="30" customHeight="1">
      <c r="A127" s="266"/>
      <c r="B127" s="260"/>
      <c r="C127" s="301"/>
      <c r="D127" s="302"/>
      <c r="E127" s="499" t="s">
        <v>388</v>
      </c>
      <c r="F127" s="499"/>
      <c r="G127" s="499"/>
      <c r="H127" s="499"/>
      <c r="I127" s="500"/>
      <c r="J127" s="267">
        <v>905</v>
      </c>
      <c r="K127" s="268">
        <v>902</v>
      </c>
      <c r="L127" s="269">
        <v>4700000</v>
      </c>
      <c r="M127" s="270">
        <v>0</v>
      </c>
      <c r="N127" s="271">
        <v>7652.319719999999</v>
      </c>
    </row>
    <row r="128" spans="1:14" ht="32.25" customHeight="1">
      <c r="A128" s="266"/>
      <c r="B128" s="260"/>
      <c r="C128" s="301"/>
      <c r="D128" s="302"/>
      <c r="E128" s="303"/>
      <c r="F128" s="499" t="s">
        <v>288</v>
      </c>
      <c r="G128" s="499"/>
      <c r="H128" s="499"/>
      <c r="I128" s="500"/>
      <c r="J128" s="267">
        <v>905</v>
      </c>
      <c r="K128" s="268">
        <v>902</v>
      </c>
      <c r="L128" s="269">
        <v>4709900</v>
      </c>
      <c r="M128" s="270">
        <v>0</v>
      </c>
      <c r="N128" s="271">
        <v>7652.319719999999</v>
      </c>
    </row>
    <row r="129" spans="1:14" ht="15" customHeight="1">
      <c r="A129" s="266"/>
      <c r="B129" s="260"/>
      <c r="C129" s="301"/>
      <c r="D129" s="302"/>
      <c r="E129" s="303"/>
      <c r="F129" s="303"/>
      <c r="G129" s="303"/>
      <c r="H129" s="503" t="s">
        <v>290</v>
      </c>
      <c r="I129" s="504"/>
      <c r="J129" s="267">
        <v>905</v>
      </c>
      <c r="K129" s="268">
        <v>902</v>
      </c>
      <c r="L129" s="269">
        <v>4709900</v>
      </c>
      <c r="M129" s="270">
        <v>1</v>
      </c>
      <c r="N129" s="271">
        <v>4728</v>
      </c>
    </row>
    <row r="130" spans="1:14" ht="65.25" customHeight="1">
      <c r="A130" s="266"/>
      <c r="B130" s="260"/>
      <c r="C130" s="301"/>
      <c r="D130" s="302"/>
      <c r="E130" s="303"/>
      <c r="F130" s="303"/>
      <c r="G130" s="499" t="s">
        <v>393</v>
      </c>
      <c r="H130" s="499"/>
      <c r="I130" s="500"/>
      <c r="J130" s="267">
        <v>905</v>
      </c>
      <c r="K130" s="268">
        <v>902</v>
      </c>
      <c r="L130" s="269">
        <v>4709911</v>
      </c>
      <c r="M130" s="270">
        <v>0</v>
      </c>
      <c r="N130" s="271">
        <v>462.71972</v>
      </c>
    </row>
    <row r="131" spans="1:14" ht="18.75" customHeight="1">
      <c r="A131" s="266"/>
      <c r="B131" s="260"/>
      <c r="C131" s="301"/>
      <c r="D131" s="302"/>
      <c r="E131" s="303"/>
      <c r="F131" s="303"/>
      <c r="G131" s="303"/>
      <c r="H131" s="503" t="s">
        <v>290</v>
      </c>
      <c r="I131" s="504"/>
      <c r="J131" s="267">
        <v>905</v>
      </c>
      <c r="K131" s="268">
        <v>902</v>
      </c>
      <c r="L131" s="269">
        <v>4709911</v>
      </c>
      <c r="M131" s="270">
        <v>1</v>
      </c>
      <c r="N131" s="271">
        <v>462.71972</v>
      </c>
    </row>
    <row r="132" spans="1:14" ht="75" customHeight="1">
      <c r="A132" s="266"/>
      <c r="B132" s="260"/>
      <c r="C132" s="301"/>
      <c r="D132" s="302"/>
      <c r="E132" s="303"/>
      <c r="F132" s="303"/>
      <c r="G132" s="499" t="s">
        <v>625</v>
      </c>
      <c r="H132" s="499"/>
      <c r="I132" s="500"/>
      <c r="J132" s="267">
        <v>905</v>
      </c>
      <c r="K132" s="268">
        <v>902</v>
      </c>
      <c r="L132" s="269">
        <v>4709912</v>
      </c>
      <c r="M132" s="270">
        <v>0</v>
      </c>
      <c r="N132" s="271">
        <v>2461.6</v>
      </c>
    </row>
    <row r="133" spans="1:14" ht="16.5" customHeight="1">
      <c r="A133" s="266"/>
      <c r="B133" s="260"/>
      <c r="C133" s="301"/>
      <c r="D133" s="302"/>
      <c r="E133" s="303"/>
      <c r="F133" s="303"/>
      <c r="G133" s="303"/>
      <c r="H133" s="503" t="s">
        <v>290</v>
      </c>
      <c r="I133" s="504"/>
      <c r="J133" s="267">
        <v>905</v>
      </c>
      <c r="K133" s="268">
        <v>902</v>
      </c>
      <c r="L133" s="269">
        <v>4709912</v>
      </c>
      <c r="M133" s="270">
        <v>1</v>
      </c>
      <c r="N133" s="271">
        <v>2461.6</v>
      </c>
    </row>
    <row r="134" spans="1:14" ht="31.5" customHeight="1">
      <c r="A134" s="266"/>
      <c r="B134" s="260"/>
      <c r="C134" s="301"/>
      <c r="D134" s="302"/>
      <c r="E134" s="499" t="s">
        <v>394</v>
      </c>
      <c r="F134" s="499"/>
      <c r="G134" s="499"/>
      <c r="H134" s="499"/>
      <c r="I134" s="500"/>
      <c r="J134" s="267">
        <v>905</v>
      </c>
      <c r="K134" s="268">
        <v>902</v>
      </c>
      <c r="L134" s="269">
        <v>4710000</v>
      </c>
      <c r="M134" s="270">
        <v>0</v>
      </c>
      <c r="N134" s="271">
        <v>62519.06728</v>
      </c>
    </row>
    <row r="135" spans="1:14" ht="32.25" customHeight="1">
      <c r="A135" s="266"/>
      <c r="B135" s="260"/>
      <c r="C135" s="301"/>
      <c r="D135" s="302"/>
      <c r="E135" s="303"/>
      <c r="F135" s="499" t="s">
        <v>288</v>
      </c>
      <c r="G135" s="499"/>
      <c r="H135" s="499"/>
      <c r="I135" s="500"/>
      <c r="J135" s="267">
        <v>905</v>
      </c>
      <c r="K135" s="268">
        <v>902</v>
      </c>
      <c r="L135" s="269">
        <v>4719900</v>
      </c>
      <c r="M135" s="270">
        <v>0</v>
      </c>
      <c r="N135" s="271">
        <v>62519.06728</v>
      </c>
    </row>
    <row r="136" spans="1:14" ht="18" customHeight="1">
      <c r="A136" s="266"/>
      <c r="B136" s="260"/>
      <c r="C136" s="301"/>
      <c r="D136" s="302"/>
      <c r="E136" s="303"/>
      <c r="F136" s="303"/>
      <c r="G136" s="303"/>
      <c r="H136" s="503" t="s">
        <v>290</v>
      </c>
      <c r="I136" s="504"/>
      <c r="J136" s="267">
        <v>905</v>
      </c>
      <c r="K136" s="268">
        <v>902</v>
      </c>
      <c r="L136" s="269">
        <v>4719900</v>
      </c>
      <c r="M136" s="270">
        <v>1</v>
      </c>
      <c r="N136" s="271">
        <v>12762</v>
      </c>
    </row>
    <row r="137" spans="1:14" ht="93.75" customHeight="1">
      <c r="A137" s="266"/>
      <c r="B137" s="260"/>
      <c r="C137" s="301"/>
      <c r="D137" s="302"/>
      <c r="E137" s="303"/>
      <c r="F137" s="303"/>
      <c r="G137" s="499" t="s">
        <v>626</v>
      </c>
      <c r="H137" s="499"/>
      <c r="I137" s="500"/>
      <c r="J137" s="267">
        <v>905</v>
      </c>
      <c r="K137" s="268">
        <v>902</v>
      </c>
      <c r="L137" s="269">
        <v>4719902</v>
      </c>
      <c r="M137" s="270">
        <v>0</v>
      </c>
      <c r="N137" s="271">
        <v>39098.787</v>
      </c>
    </row>
    <row r="138" spans="1:14" ht="16.5" customHeight="1">
      <c r="A138" s="266"/>
      <c r="B138" s="260"/>
      <c r="C138" s="301"/>
      <c r="D138" s="302"/>
      <c r="E138" s="303"/>
      <c r="F138" s="303"/>
      <c r="G138" s="303"/>
      <c r="H138" s="503" t="s">
        <v>290</v>
      </c>
      <c r="I138" s="504"/>
      <c r="J138" s="267">
        <v>905</v>
      </c>
      <c r="K138" s="268">
        <v>902</v>
      </c>
      <c r="L138" s="269">
        <v>4719902</v>
      </c>
      <c r="M138" s="270">
        <v>1</v>
      </c>
      <c r="N138" s="271">
        <v>39098.787</v>
      </c>
    </row>
    <row r="139" spans="1:14" ht="63" customHeight="1">
      <c r="A139" s="266"/>
      <c r="B139" s="260"/>
      <c r="C139" s="301"/>
      <c r="D139" s="302"/>
      <c r="E139" s="303"/>
      <c r="F139" s="303"/>
      <c r="G139" s="499" t="s">
        <v>393</v>
      </c>
      <c r="H139" s="499"/>
      <c r="I139" s="500"/>
      <c r="J139" s="267">
        <v>905</v>
      </c>
      <c r="K139" s="268">
        <v>902</v>
      </c>
      <c r="L139" s="269">
        <v>4719908</v>
      </c>
      <c r="M139" s="270">
        <v>0</v>
      </c>
      <c r="N139" s="271">
        <v>2161.88028</v>
      </c>
    </row>
    <row r="140" spans="1:14" ht="21.75" customHeight="1">
      <c r="A140" s="266"/>
      <c r="B140" s="260"/>
      <c r="C140" s="301"/>
      <c r="D140" s="302"/>
      <c r="E140" s="303"/>
      <c r="F140" s="303"/>
      <c r="G140" s="303"/>
      <c r="H140" s="503" t="s">
        <v>290</v>
      </c>
      <c r="I140" s="504"/>
      <c r="J140" s="267">
        <v>905</v>
      </c>
      <c r="K140" s="268">
        <v>902</v>
      </c>
      <c r="L140" s="269">
        <v>4719908</v>
      </c>
      <c r="M140" s="270">
        <v>1</v>
      </c>
      <c r="N140" s="271">
        <v>2161.88028</v>
      </c>
    </row>
    <row r="141" spans="1:14" ht="76.5" customHeight="1">
      <c r="A141" s="266"/>
      <c r="B141" s="260"/>
      <c r="C141" s="301"/>
      <c r="D141" s="302"/>
      <c r="E141" s="303"/>
      <c r="F141" s="303"/>
      <c r="G141" s="499" t="s">
        <v>625</v>
      </c>
      <c r="H141" s="499"/>
      <c r="I141" s="500"/>
      <c r="J141" s="267">
        <v>905</v>
      </c>
      <c r="K141" s="268">
        <v>902</v>
      </c>
      <c r="L141" s="269">
        <v>4719909</v>
      </c>
      <c r="M141" s="270">
        <v>0</v>
      </c>
      <c r="N141" s="271">
        <v>4987.4</v>
      </c>
    </row>
    <row r="142" spans="1:14" ht="18" customHeight="1">
      <c r="A142" s="266"/>
      <c r="B142" s="260"/>
      <c r="C142" s="301"/>
      <c r="D142" s="302"/>
      <c r="E142" s="303"/>
      <c r="F142" s="303"/>
      <c r="G142" s="303"/>
      <c r="H142" s="503" t="s">
        <v>290</v>
      </c>
      <c r="I142" s="504"/>
      <c r="J142" s="267">
        <v>905</v>
      </c>
      <c r="K142" s="268">
        <v>902</v>
      </c>
      <c r="L142" s="269">
        <v>4719909</v>
      </c>
      <c r="M142" s="270">
        <v>1</v>
      </c>
      <c r="N142" s="271">
        <v>4987.4</v>
      </c>
    </row>
    <row r="143" spans="1:14" ht="94.5" customHeight="1">
      <c r="A143" s="266"/>
      <c r="B143" s="260"/>
      <c r="C143" s="301"/>
      <c r="D143" s="302"/>
      <c r="E143" s="303"/>
      <c r="F143" s="303"/>
      <c r="G143" s="499" t="s">
        <v>661</v>
      </c>
      <c r="H143" s="499"/>
      <c r="I143" s="500"/>
      <c r="J143" s="267">
        <v>905</v>
      </c>
      <c r="K143" s="268">
        <v>902</v>
      </c>
      <c r="L143" s="269">
        <v>4719910</v>
      </c>
      <c r="M143" s="270">
        <v>0</v>
      </c>
      <c r="N143" s="271">
        <v>3509</v>
      </c>
    </row>
    <row r="144" spans="1:14" ht="15.75" customHeight="1">
      <c r="A144" s="266"/>
      <c r="B144" s="260"/>
      <c r="C144" s="301"/>
      <c r="D144" s="302"/>
      <c r="E144" s="303"/>
      <c r="F144" s="303"/>
      <c r="G144" s="303"/>
      <c r="H144" s="503" t="s">
        <v>290</v>
      </c>
      <c r="I144" s="504"/>
      <c r="J144" s="267">
        <v>905</v>
      </c>
      <c r="K144" s="268">
        <v>902</v>
      </c>
      <c r="L144" s="269">
        <v>4719910</v>
      </c>
      <c r="M144" s="270">
        <v>1</v>
      </c>
      <c r="N144" s="271">
        <v>3509</v>
      </c>
    </row>
    <row r="145" spans="1:14" ht="15.75" customHeight="1">
      <c r="A145" s="259"/>
      <c r="B145" s="260"/>
      <c r="C145" s="301"/>
      <c r="D145" s="497" t="s">
        <v>241</v>
      </c>
      <c r="E145" s="497"/>
      <c r="F145" s="497"/>
      <c r="G145" s="497"/>
      <c r="H145" s="497"/>
      <c r="I145" s="498"/>
      <c r="J145" s="261">
        <v>905</v>
      </c>
      <c r="K145" s="262">
        <v>904</v>
      </c>
      <c r="L145" s="263">
        <v>0</v>
      </c>
      <c r="M145" s="264">
        <v>0</v>
      </c>
      <c r="N145" s="265">
        <v>27713.79674</v>
      </c>
    </row>
    <row r="146" spans="1:14" ht="15.75" customHeight="1">
      <c r="A146" s="266"/>
      <c r="B146" s="260"/>
      <c r="C146" s="301"/>
      <c r="D146" s="302"/>
      <c r="E146" s="499" t="s">
        <v>358</v>
      </c>
      <c r="F146" s="499"/>
      <c r="G146" s="499"/>
      <c r="H146" s="499"/>
      <c r="I146" s="500"/>
      <c r="J146" s="267">
        <v>905</v>
      </c>
      <c r="K146" s="268">
        <v>904</v>
      </c>
      <c r="L146" s="269">
        <v>5200000</v>
      </c>
      <c r="M146" s="270">
        <v>0</v>
      </c>
      <c r="N146" s="271">
        <v>27713.79674</v>
      </c>
    </row>
    <row r="147" spans="1:14" ht="94.5" customHeight="1">
      <c r="A147" s="266"/>
      <c r="B147" s="260"/>
      <c r="C147" s="301"/>
      <c r="D147" s="302"/>
      <c r="E147" s="303"/>
      <c r="F147" s="499" t="s">
        <v>397</v>
      </c>
      <c r="G147" s="499"/>
      <c r="H147" s="499"/>
      <c r="I147" s="500"/>
      <c r="J147" s="267">
        <v>905</v>
      </c>
      <c r="K147" s="268">
        <v>904</v>
      </c>
      <c r="L147" s="269">
        <v>5201800</v>
      </c>
      <c r="M147" s="270">
        <v>0</v>
      </c>
      <c r="N147" s="271">
        <v>27713.79674</v>
      </c>
    </row>
    <row r="148" spans="1:14" ht="17.25" customHeight="1">
      <c r="A148" s="266"/>
      <c r="B148" s="260"/>
      <c r="C148" s="301"/>
      <c r="D148" s="302"/>
      <c r="E148" s="303"/>
      <c r="F148" s="303"/>
      <c r="G148" s="303"/>
      <c r="H148" s="503" t="s">
        <v>290</v>
      </c>
      <c r="I148" s="504"/>
      <c r="J148" s="267">
        <v>905</v>
      </c>
      <c r="K148" s="268">
        <v>904</v>
      </c>
      <c r="L148" s="269">
        <v>5201800</v>
      </c>
      <c r="M148" s="270">
        <v>1</v>
      </c>
      <c r="N148" s="271">
        <v>21997.4</v>
      </c>
    </row>
    <row r="149" spans="1:14" ht="95.25" customHeight="1">
      <c r="A149" s="266"/>
      <c r="B149" s="260"/>
      <c r="C149" s="301"/>
      <c r="D149" s="302"/>
      <c r="E149" s="303"/>
      <c r="F149" s="303"/>
      <c r="G149" s="499" t="s">
        <v>398</v>
      </c>
      <c r="H149" s="499"/>
      <c r="I149" s="500"/>
      <c r="J149" s="267">
        <v>905</v>
      </c>
      <c r="K149" s="268">
        <v>904</v>
      </c>
      <c r="L149" s="269">
        <v>5201801</v>
      </c>
      <c r="M149" s="270">
        <v>0</v>
      </c>
      <c r="N149" s="271">
        <v>2156.98389</v>
      </c>
    </row>
    <row r="150" spans="1:14" ht="17.25" customHeight="1">
      <c r="A150" s="266"/>
      <c r="B150" s="260"/>
      <c r="C150" s="301"/>
      <c r="D150" s="302"/>
      <c r="E150" s="303"/>
      <c r="F150" s="303"/>
      <c r="G150" s="303"/>
      <c r="H150" s="503" t="s">
        <v>290</v>
      </c>
      <c r="I150" s="504"/>
      <c r="J150" s="267">
        <v>905</v>
      </c>
      <c r="K150" s="268">
        <v>904</v>
      </c>
      <c r="L150" s="269">
        <v>5201801</v>
      </c>
      <c r="M150" s="270">
        <v>1</v>
      </c>
      <c r="N150" s="271">
        <v>2156.98389</v>
      </c>
    </row>
    <row r="151" spans="1:14" ht="93.75" customHeight="1">
      <c r="A151" s="266"/>
      <c r="B151" s="260"/>
      <c r="C151" s="301"/>
      <c r="D151" s="302"/>
      <c r="E151" s="303"/>
      <c r="F151" s="303"/>
      <c r="G151" s="499" t="s">
        <v>399</v>
      </c>
      <c r="H151" s="499"/>
      <c r="I151" s="500"/>
      <c r="J151" s="267">
        <v>905</v>
      </c>
      <c r="K151" s="268">
        <v>904</v>
      </c>
      <c r="L151" s="269">
        <v>5201802</v>
      </c>
      <c r="M151" s="270">
        <v>0</v>
      </c>
      <c r="N151" s="271">
        <v>3559.41285</v>
      </c>
    </row>
    <row r="152" spans="1:14" ht="18" customHeight="1">
      <c r="A152" s="266"/>
      <c r="B152" s="260"/>
      <c r="C152" s="301"/>
      <c r="D152" s="302"/>
      <c r="E152" s="303"/>
      <c r="F152" s="303"/>
      <c r="G152" s="303"/>
      <c r="H152" s="503" t="s">
        <v>290</v>
      </c>
      <c r="I152" s="504"/>
      <c r="J152" s="267">
        <v>905</v>
      </c>
      <c r="K152" s="268">
        <v>904</v>
      </c>
      <c r="L152" s="269">
        <v>5201802</v>
      </c>
      <c r="M152" s="270">
        <v>1</v>
      </c>
      <c r="N152" s="271">
        <v>3559.41285</v>
      </c>
    </row>
    <row r="153" spans="1:14" ht="32.25" customHeight="1">
      <c r="A153" s="259"/>
      <c r="B153" s="260"/>
      <c r="C153" s="301"/>
      <c r="D153" s="497" t="s">
        <v>243</v>
      </c>
      <c r="E153" s="497"/>
      <c r="F153" s="497"/>
      <c r="G153" s="497"/>
      <c r="H153" s="497"/>
      <c r="I153" s="498"/>
      <c r="J153" s="261">
        <v>905</v>
      </c>
      <c r="K153" s="262">
        <v>910</v>
      </c>
      <c r="L153" s="263">
        <v>0</v>
      </c>
      <c r="M153" s="264">
        <v>0</v>
      </c>
      <c r="N153" s="265">
        <v>65412.06427</v>
      </c>
    </row>
    <row r="154" spans="1:14" ht="18.75" customHeight="1">
      <c r="A154" s="266"/>
      <c r="B154" s="260"/>
      <c r="C154" s="301"/>
      <c r="D154" s="302"/>
      <c r="E154" s="499" t="s">
        <v>407</v>
      </c>
      <c r="F154" s="499"/>
      <c r="G154" s="499"/>
      <c r="H154" s="499"/>
      <c r="I154" s="500"/>
      <c r="J154" s="267">
        <v>905</v>
      </c>
      <c r="K154" s="268">
        <v>910</v>
      </c>
      <c r="L154" s="269">
        <v>4860000</v>
      </c>
      <c r="M154" s="270">
        <v>0</v>
      </c>
      <c r="N154" s="271">
        <v>65412.06427</v>
      </c>
    </row>
    <row r="155" spans="1:14" ht="32.25" customHeight="1">
      <c r="A155" s="266"/>
      <c r="B155" s="260"/>
      <c r="C155" s="301"/>
      <c r="D155" s="302"/>
      <c r="E155" s="303"/>
      <c r="F155" s="499" t="s">
        <v>288</v>
      </c>
      <c r="G155" s="499"/>
      <c r="H155" s="499"/>
      <c r="I155" s="500"/>
      <c r="J155" s="267">
        <v>905</v>
      </c>
      <c r="K155" s="268">
        <v>910</v>
      </c>
      <c r="L155" s="269">
        <v>4869900</v>
      </c>
      <c r="M155" s="270">
        <v>0</v>
      </c>
      <c r="N155" s="271">
        <v>65412.06427</v>
      </c>
    </row>
    <row r="156" spans="1:14" ht="78.75" customHeight="1">
      <c r="A156" s="266"/>
      <c r="B156" s="260"/>
      <c r="C156" s="301"/>
      <c r="D156" s="302"/>
      <c r="E156" s="303"/>
      <c r="F156" s="303"/>
      <c r="G156" s="499" t="s">
        <v>408</v>
      </c>
      <c r="H156" s="499"/>
      <c r="I156" s="500"/>
      <c r="J156" s="267">
        <v>905</v>
      </c>
      <c r="K156" s="268">
        <v>910</v>
      </c>
      <c r="L156" s="269">
        <v>4869901</v>
      </c>
      <c r="M156" s="270">
        <v>0</v>
      </c>
      <c r="N156" s="271">
        <v>64775.905</v>
      </c>
    </row>
    <row r="157" spans="1:14" ht="18.75" customHeight="1">
      <c r="A157" s="266"/>
      <c r="B157" s="260"/>
      <c r="C157" s="301"/>
      <c r="D157" s="302"/>
      <c r="E157" s="303"/>
      <c r="F157" s="303"/>
      <c r="G157" s="303"/>
      <c r="H157" s="503" t="s">
        <v>290</v>
      </c>
      <c r="I157" s="504"/>
      <c r="J157" s="267">
        <v>905</v>
      </c>
      <c r="K157" s="268">
        <v>910</v>
      </c>
      <c r="L157" s="269">
        <v>4869901</v>
      </c>
      <c r="M157" s="270">
        <v>1</v>
      </c>
      <c r="N157" s="271">
        <v>64775.905</v>
      </c>
    </row>
    <row r="158" spans="1:14" ht="76.5" customHeight="1">
      <c r="A158" s="266"/>
      <c r="B158" s="260"/>
      <c r="C158" s="301"/>
      <c r="D158" s="302"/>
      <c r="E158" s="303"/>
      <c r="F158" s="303"/>
      <c r="G158" s="499" t="s">
        <v>409</v>
      </c>
      <c r="H158" s="499"/>
      <c r="I158" s="500"/>
      <c r="J158" s="267">
        <v>905</v>
      </c>
      <c r="K158" s="268">
        <v>910</v>
      </c>
      <c r="L158" s="269">
        <v>4869905</v>
      </c>
      <c r="M158" s="270">
        <v>0</v>
      </c>
      <c r="N158" s="271">
        <v>576.06427</v>
      </c>
    </row>
    <row r="159" spans="1:14" ht="18" customHeight="1">
      <c r="A159" s="266"/>
      <c r="B159" s="260"/>
      <c r="C159" s="301"/>
      <c r="D159" s="302"/>
      <c r="E159" s="303"/>
      <c r="F159" s="303"/>
      <c r="G159" s="303"/>
      <c r="H159" s="503" t="s">
        <v>290</v>
      </c>
      <c r="I159" s="504"/>
      <c r="J159" s="267">
        <v>905</v>
      </c>
      <c r="K159" s="268">
        <v>910</v>
      </c>
      <c r="L159" s="269">
        <v>4869905</v>
      </c>
      <c r="M159" s="270">
        <v>1</v>
      </c>
      <c r="N159" s="271">
        <v>576.06427</v>
      </c>
    </row>
    <row r="160" spans="1:14" ht="79.5" customHeight="1">
      <c r="A160" s="266"/>
      <c r="B160" s="260"/>
      <c r="C160" s="301"/>
      <c r="D160" s="302"/>
      <c r="E160" s="303"/>
      <c r="F160" s="303"/>
      <c r="G160" s="499" t="s">
        <v>410</v>
      </c>
      <c r="H160" s="499"/>
      <c r="I160" s="500"/>
      <c r="J160" s="267">
        <v>905</v>
      </c>
      <c r="K160" s="268">
        <v>910</v>
      </c>
      <c r="L160" s="269">
        <v>4869906</v>
      </c>
      <c r="M160" s="270">
        <v>0</v>
      </c>
      <c r="N160" s="271">
        <v>60.095</v>
      </c>
    </row>
    <row r="161" spans="1:14" ht="17.25" customHeight="1">
      <c r="A161" s="266"/>
      <c r="B161" s="260"/>
      <c r="C161" s="301"/>
      <c r="D161" s="302"/>
      <c r="E161" s="303"/>
      <c r="F161" s="303"/>
      <c r="G161" s="303"/>
      <c r="H161" s="503" t="s">
        <v>290</v>
      </c>
      <c r="I161" s="504"/>
      <c r="J161" s="267">
        <v>905</v>
      </c>
      <c r="K161" s="268">
        <v>910</v>
      </c>
      <c r="L161" s="269">
        <v>4869906</v>
      </c>
      <c r="M161" s="270">
        <v>1</v>
      </c>
      <c r="N161" s="271">
        <v>60.095</v>
      </c>
    </row>
    <row r="162" spans="1:14" ht="17.25" customHeight="1">
      <c r="A162" s="259"/>
      <c r="B162" s="260"/>
      <c r="C162" s="301"/>
      <c r="D162" s="497" t="s">
        <v>247</v>
      </c>
      <c r="E162" s="497"/>
      <c r="F162" s="497"/>
      <c r="G162" s="497"/>
      <c r="H162" s="497"/>
      <c r="I162" s="498"/>
      <c r="J162" s="261">
        <v>905</v>
      </c>
      <c r="K162" s="262">
        <v>1002</v>
      </c>
      <c r="L162" s="263">
        <v>0</v>
      </c>
      <c r="M162" s="264">
        <v>0</v>
      </c>
      <c r="N162" s="265">
        <v>10586.719949999999</v>
      </c>
    </row>
    <row r="163" spans="1:14" ht="17.25" customHeight="1">
      <c r="A163" s="266"/>
      <c r="B163" s="260"/>
      <c r="C163" s="301"/>
      <c r="D163" s="302"/>
      <c r="E163" s="499" t="s">
        <v>416</v>
      </c>
      <c r="F163" s="499"/>
      <c r="G163" s="499"/>
      <c r="H163" s="499"/>
      <c r="I163" s="500"/>
      <c r="J163" s="267">
        <v>905</v>
      </c>
      <c r="K163" s="268">
        <v>1002</v>
      </c>
      <c r="L163" s="269">
        <v>5070000</v>
      </c>
      <c r="M163" s="270">
        <v>0</v>
      </c>
      <c r="N163" s="271">
        <v>10586.719949999999</v>
      </c>
    </row>
    <row r="164" spans="1:14" ht="32.25" customHeight="1">
      <c r="A164" s="266"/>
      <c r="B164" s="260"/>
      <c r="C164" s="301"/>
      <c r="D164" s="302"/>
      <c r="E164" s="303"/>
      <c r="F164" s="499" t="s">
        <v>288</v>
      </c>
      <c r="G164" s="499"/>
      <c r="H164" s="499"/>
      <c r="I164" s="500"/>
      <c r="J164" s="267">
        <v>905</v>
      </c>
      <c r="K164" s="268">
        <v>1002</v>
      </c>
      <c r="L164" s="269">
        <v>5079900</v>
      </c>
      <c r="M164" s="270">
        <v>0</v>
      </c>
      <c r="N164" s="271">
        <v>10586.719949999999</v>
      </c>
    </row>
    <row r="165" spans="1:14" ht="48" customHeight="1">
      <c r="A165" s="266"/>
      <c r="B165" s="260"/>
      <c r="C165" s="301"/>
      <c r="D165" s="302"/>
      <c r="E165" s="303"/>
      <c r="F165" s="303"/>
      <c r="G165" s="499" t="s">
        <v>418</v>
      </c>
      <c r="H165" s="499"/>
      <c r="I165" s="500"/>
      <c r="J165" s="267">
        <v>905</v>
      </c>
      <c r="K165" s="268">
        <v>1002</v>
      </c>
      <c r="L165" s="269">
        <v>5079902</v>
      </c>
      <c r="M165" s="270">
        <v>0</v>
      </c>
      <c r="N165" s="271">
        <v>8762.95406</v>
      </c>
    </row>
    <row r="166" spans="1:14" ht="15" customHeight="1">
      <c r="A166" s="266"/>
      <c r="B166" s="260"/>
      <c r="C166" s="301"/>
      <c r="D166" s="302"/>
      <c r="E166" s="303"/>
      <c r="F166" s="303"/>
      <c r="G166" s="303"/>
      <c r="H166" s="503" t="s">
        <v>290</v>
      </c>
      <c r="I166" s="504"/>
      <c r="J166" s="267">
        <v>905</v>
      </c>
      <c r="K166" s="268">
        <v>1002</v>
      </c>
      <c r="L166" s="269">
        <v>5079902</v>
      </c>
      <c r="M166" s="270">
        <v>1</v>
      </c>
      <c r="N166" s="271">
        <v>8762.95406</v>
      </c>
    </row>
    <row r="167" spans="1:14" ht="32.25" customHeight="1">
      <c r="A167" s="266"/>
      <c r="B167" s="260"/>
      <c r="C167" s="301"/>
      <c r="D167" s="302"/>
      <c r="E167" s="303"/>
      <c r="F167" s="303"/>
      <c r="G167" s="499" t="s">
        <v>419</v>
      </c>
      <c r="H167" s="499"/>
      <c r="I167" s="500"/>
      <c r="J167" s="267">
        <v>905</v>
      </c>
      <c r="K167" s="268">
        <v>1002</v>
      </c>
      <c r="L167" s="269">
        <v>5079903</v>
      </c>
      <c r="M167" s="270">
        <v>0</v>
      </c>
      <c r="N167" s="271">
        <v>95.40371000000002</v>
      </c>
    </row>
    <row r="168" spans="1:14" ht="18.75" customHeight="1">
      <c r="A168" s="266"/>
      <c r="B168" s="260"/>
      <c r="C168" s="301"/>
      <c r="D168" s="302"/>
      <c r="E168" s="303"/>
      <c r="F168" s="303"/>
      <c r="G168" s="303"/>
      <c r="H168" s="503" t="s">
        <v>290</v>
      </c>
      <c r="I168" s="504"/>
      <c r="J168" s="267">
        <v>905</v>
      </c>
      <c r="K168" s="268">
        <v>1002</v>
      </c>
      <c r="L168" s="269">
        <v>5079903</v>
      </c>
      <c r="M168" s="270">
        <v>1</v>
      </c>
      <c r="N168" s="271">
        <v>95.40371000000002</v>
      </c>
    </row>
    <row r="169" spans="1:14" ht="48" customHeight="1">
      <c r="A169" s="266"/>
      <c r="B169" s="260"/>
      <c r="C169" s="301"/>
      <c r="D169" s="302"/>
      <c r="E169" s="303"/>
      <c r="F169" s="303"/>
      <c r="G169" s="499" t="s">
        <v>420</v>
      </c>
      <c r="H169" s="499"/>
      <c r="I169" s="500"/>
      <c r="J169" s="267">
        <v>905</v>
      </c>
      <c r="K169" s="268">
        <v>1002</v>
      </c>
      <c r="L169" s="269">
        <v>5079904</v>
      </c>
      <c r="M169" s="270">
        <v>0</v>
      </c>
      <c r="N169" s="271">
        <v>1728.36218</v>
      </c>
    </row>
    <row r="170" spans="1:14" ht="15.75" customHeight="1">
      <c r="A170" s="266"/>
      <c r="B170" s="260"/>
      <c r="C170" s="301"/>
      <c r="D170" s="302"/>
      <c r="E170" s="303"/>
      <c r="F170" s="303"/>
      <c r="G170" s="303"/>
      <c r="H170" s="503" t="s">
        <v>290</v>
      </c>
      <c r="I170" s="504"/>
      <c r="J170" s="267">
        <v>905</v>
      </c>
      <c r="K170" s="268">
        <v>1002</v>
      </c>
      <c r="L170" s="269">
        <v>5079904</v>
      </c>
      <c r="M170" s="270">
        <v>1</v>
      </c>
      <c r="N170" s="271">
        <v>1728.36218</v>
      </c>
    </row>
    <row r="171" spans="1:14" ht="18" customHeight="1">
      <c r="A171" s="259"/>
      <c r="B171" s="260"/>
      <c r="C171" s="301"/>
      <c r="D171" s="497" t="s">
        <v>248</v>
      </c>
      <c r="E171" s="497"/>
      <c r="F171" s="497"/>
      <c r="G171" s="497"/>
      <c r="H171" s="497"/>
      <c r="I171" s="498"/>
      <c r="J171" s="261">
        <v>905</v>
      </c>
      <c r="K171" s="262">
        <v>1003</v>
      </c>
      <c r="L171" s="263">
        <v>0</v>
      </c>
      <c r="M171" s="264">
        <v>0</v>
      </c>
      <c r="N171" s="265">
        <v>291617.46556</v>
      </c>
    </row>
    <row r="172" spans="1:14" ht="18" customHeight="1">
      <c r="A172" s="266"/>
      <c r="B172" s="260"/>
      <c r="C172" s="301"/>
      <c r="D172" s="302"/>
      <c r="E172" s="499" t="s">
        <v>422</v>
      </c>
      <c r="F172" s="499"/>
      <c r="G172" s="499"/>
      <c r="H172" s="499"/>
      <c r="I172" s="500"/>
      <c r="J172" s="267">
        <v>905</v>
      </c>
      <c r="K172" s="268">
        <v>1003</v>
      </c>
      <c r="L172" s="269">
        <v>5050000</v>
      </c>
      <c r="M172" s="270">
        <v>0</v>
      </c>
      <c r="N172" s="271">
        <v>288936.87831</v>
      </c>
    </row>
    <row r="173" spans="1:14" ht="33" customHeight="1">
      <c r="A173" s="266"/>
      <c r="B173" s="260"/>
      <c r="C173" s="301"/>
      <c r="D173" s="302"/>
      <c r="E173" s="303"/>
      <c r="F173" s="499" t="s">
        <v>425</v>
      </c>
      <c r="G173" s="499"/>
      <c r="H173" s="499"/>
      <c r="I173" s="500"/>
      <c r="J173" s="267">
        <v>905</v>
      </c>
      <c r="K173" s="268">
        <v>1003</v>
      </c>
      <c r="L173" s="269">
        <v>5054800</v>
      </c>
      <c r="M173" s="270">
        <v>0</v>
      </c>
      <c r="N173" s="271">
        <v>288936.87831</v>
      </c>
    </row>
    <row r="174" spans="1:14" ht="49.5" customHeight="1">
      <c r="A174" s="266"/>
      <c r="B174" s="260"/>
      <c r="C174" s="301"/>
      <c r="D174" s="302"/>
      <c r="E174" s="303"/>
      <c r="F174" s="303"/>
      <c r="G174" s="499" t="s">
        <v>628</v>
      </c>
      <c r="H174" s="499"/>
      <c r="I174" s="500"/>
      <c r="J174" s="267">
        <v>905</v>
      </c>
      <c r="K174" s="268">
        <v>1003</v>
      </c>
      <c r="L174" s="269">
        <v>5054803</v>
      </c>
      <c r="M174" s="270">
        <v>0</v>
      </c>
      <c r="N174" s="271">
        <v>250217.92363</v>
      </c>
    </row>
    <row r="175" spans="1:14" ht="21" customHeight="1">
      <c r="A175" s="266"/>
      <c r="B175" s="260"/>
      <c r="C175" s="301"/>
      <c r="D175" s="302"/>
      <c r="E175" s="303"/>
      <c r="F175" s="303"/>
      <c r="G175" s="303"/>
      <c r="H175" s="503" t="s">
        <v>415</v>
      </c>
      <c r="I175" s="504"/>
      <c r="J175" s="267">
        <v>905</v>
      </c>
      <c r="K175" s="268">
        <v>1003</v>
      </c>
      <c r="L175" s="269">
        <v>5054803</v>
      </c>
      <c r="M175" s="270">
        <v>5</v>
      </c>
      <c r="N175" s="271">
        <v>250217.92363</v>
      </c>
    </row>
    <row r="176" spans="1:14" ht="63.75" customHeight="1">
      <c r="A176" s="266"/>
      <c r="B176" s="260"/>
      <c r="C176" s="301"/>
      <c r="D176" s="302"/>
      <c r="E176" s="303"/>
      <c r="F176" s="303"/>
      <c r="G176" s="499" t="s">
        <v>427</v>
      </c>
      <c r="H176" s="499"/>
      <c r="I176" s="500"/>
      <c r="J176" s="267">
        <v>905</v>
      </c>
      <c r="K176" s="268">
        <v>1003</v>
      </c>
      <c r="L176" s="269">
        <v>5054805</v>
      </c>
      <c r="M176" s="270">
        <v>0</v>
      </c>
      <c r="N176" s="271">
        <v>35237.02162</v>
      </c>
    </row>
    <row r="177" spans="1:14" ht="17.25" customHeight="1">
      <c r="A177" s="266"/>
      <c r="B177" s="260"/>
      <c r="C177" s="301"/>
      <c r="D177" s="302"/>
      <c r="E177" s="303"/>
      <c r="F177" s="303"/>
      <c r="G177" s="303"/>
      <c r="H177" s="503" t="s">
        <v>415</v>
      </c>
      <c r="I177" s="504"/>
      <c r="J177" s="267">
        <v>905</v>
      </c>
      <c r="K177" s="268">
        <v>1003</v>
      </c>
      <c r="L177" s="269">
        <v>5054805</v>
      </c>
      <c r="M177" s="270">
        <v>5</v>
      </c>
      <c r="N177" s="271">
        <v>35237.02162</v>
      </c>
    </row>
    <row r="178" spans="1:14" ht="48" customHeight="1">
      <c r="A178" s="266"/>
      <c r="B178" s="260"/>
      <c r="C178" s="301"/>
      <c r="D178" s="302"/>
      <c r="E178" s="303"/>
      <c r="F178" s="303"/>
      <c r="G178" s="499" t="s">
        <v>428</v>
      </c>
      <c r="H178" s="499"/>
      <c r="I178" s="500"/>
      <c r="J178" s="267">
        <v>905</v>
      </c>
      <c r="K178" s="268">
        <v>1003</v>
      </c>
      <c r="L178" s="269">
        <v>5054807</v>
      </c>
      <c r="M178" s="270">
        <v>0</v>
      </c>
      <c r="N178" s="271">
        <v>1700</v>
      </c>
    </row>
    <row r="179" spans="1:14" ht="18" customHeight="1">
      <c r="A179" s="266"/>
      <c r="B179" s="260"/>
      <c r="C179" s="301"/>
      <c r="D179" s="302"/>
      <c r="E179" s="303"/>
      <c r="F179" s="303"/>
      <c r="G179" s="303"/>
      <c r="H179" s="503" t="s">
        <v>415</v>
      </c>
      <c r="I179" s="504"/>
      <c r="J179" s="267">
        <v>905</v>
      </c>
      <c r="K179" s="268">
        <v>1003</v>
      </c>
      <c r="L179" s="269">
        <v>5054807</v>
      </c>
      <c r="M179" s="270">
        <v>5</v>
      </c>
      <c r="N179" s="271">
        <v>1700</v>
      </c>
    </row>
    <row r="180" spans="1:14" ht="33.75" customHeight="1">
      <c r="A180" s="266"/>
      <c r="B180" s="260"/>
      <c r="C180" s="301"/>
      <c r="D180" s="302"/>
      <c r="E180" s="303"/>
      <c r="F180" s="303"/>
      <c r="G180" s="499" t="s">
        <v>429</v>
      </c>
      <c r="H180" s="499"/>
      <c r="I180" s="500"/>
      <c r="J180" s="267">
        <v>905</v>
      </c>
      <c r="K180" s="268">
        <v>1003</v>
      </c>
      <c r="L180" s="269">
        <v>5054808</v>
      </c>
      <c r="M180" s="270">
        <v>0</v>
      </c>
      <c r="N180" s="271">
        <v>1781.93306</v>
      </c>
    </row>
    <row r="181" spans="1:14" ht="18" customHeight="1">
      <c r="A181" s="266"/>
      <c r="B181" s="260"/>
      <c r="C181" s="301"/>
      <c r="D181" s="302"/>
      <c r="E181" s="303"/>
      <c r="F181" s="303"/>
      <c r="G181" s="303"/>
      <c r="H181" s="503" t="s">
        <v>415</v>
      </c>
      <c r="I181" s="504"/>
      <c r="J181" s="267">
        <v>905</v>
      </c>
      <c r="K181" s="268">
        <v>1003</v>
      </c>
      <c r="L181" s="269">
        <v>5054808</v>
      </c>
      <c r="M181" s="270">
        <v>5</v>
      </c>
      <c r="N181" s="271">
        <v>1781.93306</v>
      </c>
    </row>
    <row r="182" spans="1:14" ht="31.5" customHeight="1">
      <c r="A182" s="266"/>
      <c r="B182" s="260"/>
      <c r="C182" s="301"/>
      <c r="D182" s="302"/>
      <c r="E182" s="499" t="s">
        <v>431</v>
      </c>
      <c r="F182" s="499"/>
      <c r="G182" s="499"/>
      <c r="H182" s="499"/>
      <c r="I182" s="500"/>
      <c r="J182" s="267">
        <v>905</v>
      </c>
      <c r="K182" s="268">
        <v>1003</v>
      </c>
      <c r="L182" s="269">
        <v>5100000</v>
      </c>
      <c r="M182" s="270">
        <v>0</v>
      </c>
      <c r="N182" s="271">
        <v>2680.58725</v>
      </c>
    </row>
    <row r="183" spans="1:14" ht="45.75" customHeight="1">
      <c r="A183" s="266"/>
      <c r="B183" s="260"/>
      <c r="C183" s="301"/>
      <c r="D183" s="302"/>
      <c r="E183" s="303"/>
      <c r="F183" s="499" t="s">
        <v>432</v>
      </c>
      <c r="G183" s="499"/>
      <c r="H183" s="499"/>
      <c r="I183" s="500"/>
      <c r="J183" s="267">
        <v>905</v>
      </c>
      <c r="K183" s="268">
        <v>1003</v>
      </c>
      <c r="L183" s="269">
        <v>5100300</v>
      </c>
      <c r="M183" s="270">
        <v>0</v>
      </c>
      <c r="N183" s="271">
        <v>2680.58725</v>
      </c>
    </row>
    <row r="184" spans="1:14" ht="15.75" customHeight="1">
      <c r="A184" s="266"/>
      <c r="B184" s="260"/>
      <c r="C184" s="301"/>
      <c r="D184" s="302"/>
      <c r="E184" s="303"/>
      <c r="F184" s="303"/>
      <c r="G184" s="303"/>
      <c r="H184" s="503" t="s">
        <v>415</v>
      </c>
      <c r="I184" s="504"/>
      <c r="J184" s="267">
        <v>905</v>
      </c>
      <c r="K184" s="268">
        <v>1003</v>
      </c>
      <c r="L184" s="269">
        <v>5100300</v>
      </c>
      <c r="M184" s="270">
        <v>5</v>
      </c>
      <c r="N184" s="271">
        <v>2680.58725</v>
      </c>
    </row>
    <row r="185" spans="1:14" ht="15.75" customHeight="1">
      <c r="A185" s="259"/>
      <c r="B185" s="260"/>
      <c r="C185" s="301"/>
      <c r="D185" s="497" t="s">
        <v>249</v>
      </c>
      <c r="E185" s="497"/>
      <c r="F185" s="497"/>
      <c r="G185" s="497"/>
      <c r="H185" s="497"/>
      <c r="I185" s="498"/>
      <c r="J185" s="261">
        <v>905</v>
      </c>
      <c r="K185" s="262">
        <v>1004</v>
      </c>
      <c r="L185" s="263">
        <v>0</v>
      </c>
      <c r="M185" s="264">
        <v>0</v>
      </c>
      <c r="N185" s="265">
        <v>20354.739169999997</v>
      </c>
    </row>
    <row r="186" spans="1:14" ht="15.75" customHeight="1">
      <c r="A186" s="266"/>
      <c r="B186" s="260"/>
      <c r="C186" s="301"/>
      <c r="D186" s="302"/>
      <c r="E186" s="499" t="s">
        <v>358</v>
      </c>
      <c r="F186" s="499"/>
      <c r="G186" s="499"/>
      <c r="H186" s="499"/>
      <c r="I186" s="500"/>
      <c r="J186" s="267">
        <v>905</v>
      </c>
      <c r="K186" s="268">
        <v>1004</v>
      </c>
      <c r="L186" s="269">
        <v>5200000</v>
      </c>
      <c r="M186" s="270">
        <v>0</v>
      </c>
      <c r="N186" s="271">
        <v>20354.739169999997</v>
      </c>
    </row>
    <row r="187" spans="1:14" ht="81.75" customHeight="1">
      <c r="A187" s="266"/>
      <c r="B187" s="260"/>
      <c r="C187" s="301"/>
      <c r="D187" s="302"/>
      <c r="E187" s="303"/>
      <c r="F187" s="499" t="s">
        <v>434</v>
      </c>
      <c r="G187" s="499"/>
      <c r="H187" s="499"/>
      <c r="I187" s="500"/>
      <c r="J187" s="267">
        <v>905</v>
      </c>
      <c r="K187" s="268">
        <v>1004</v>
      </c>
      <c r="L187" s="269">
        <v>5201000</v>
      </c>
      <c r="M187" s="270">
        <v>0</v>
      </c>
      <c r="N187" s="271">
        <v>9655.541600000002</v>
      </c>
    </row>
    <row r="188" spans="1:14" ht="49.5" customHeight="1">
      <c r="A188" s="266"/>
      <c r="B188" s="260"/>
      <c r="C188" s="301"/>
      <c r="D188" s="302"/>
      <c r="E188" s="303"/>
      <c r="F188" s="303"/>
      <c r="G188" s="499" t="s">
        <v>435</v>
      </c>
      <c r="H188" s="499"/>
      <c r="I188" s="500"/>
      <c r="J188" s="267">
        <v>905</v>
      </c>
      <c r="K188" s="268">
        <v>1004</v>
      </c>
      <c r="L188" s="269">
        <v>5201004</v>
      </c>
      <c r="M188" s="270">
        <v>0</v>
      </c>
      <c r="N188" s="271">
        <v>2163.4</v>
      </c>
    </row>
    <row r="189" spans="1:14" ht="18.75" customHeight="1">
      <c r="A189" s="266"/>
      <c r="B189" s="260"/>
      <c r="C189" s="301"/>
      <c r="D189" s="302"/>
      <c r="E189" s="303"/>
      <c r="F189" s="303"/>
      <c r="G189" s="303"/>
      <c r="H189" s="503" t="s">
        <v>415</v>
      </c>
      <c r="I189" s="504"/>
      <c r="J189" s="267">
        <v>905</v>
      </c>
      <c r="K189" s="268">
        <v>1004</v>
      </c>
      <c r="L189" s="269">
        <v>5201004</v>
      </c>
      <c r="M189" s="270">
        <v>5</v>
      </c>
      <c r="N189" s="271">
        <v>2163.4</v>
      </c>
    </row>
    <row r="190" spans="1:14" ht="64.5" customHeight="1">
      <c r="A190" s="266"/>
      <c r="B190" s="260"/>
      <c r="C190" s="301"/>
      <c r="D190" s="302"/>
      <c r="E190" s="303"/>
      <c r="F190" s="303"/>
      <c r="G190" s="499" t="s">
        <v>436</v>
      </c>
      <c r="H190" s="499"/>
      <c r="I190" s="500"/>
      <c r="J190" s="267">
        <v>905</v>
      </c>
      <c r="K190" s="268">
        <v>1004</v>
      </c>
      <c r="L190" s="269">
        <v>5201005</v>
      </c>
      <c r="M190" s="270">
        <v>0</v>
      </c>
      <c r="N190" s="271">
        <v>394.55907</v>
      </c>
    </row>
    <row r="191" spans="1:14" ht="17.25" customHeight="1">
      <c r="A191" s="266"/>
      <c r="B191" s="260"/>
      <c r="C191" s="301"/>
      <c r="D191" s="302"/>
      <c r="E191" s="303"/>
      <c r="F191" s="303"/>
      <c r="G191" s="303"/>
      <c r="H191" s="503" t="s">
        <v>415</v>
      </c>
      <c r="I191" s="504"/>
      <c r="J191" s="267">
        <v>905</v>
      </c>
      <c r="K191" s="268">
        <v>1004</v>
      </c>
      <c r="L191" s="269">
        <v>5201005</v>
      </c>
      <c r="M191" s="270">
        <v>5</v>
      </c>
      <c r="N191" s="271">
        <v>394.55907</v>
      </c>
    </row>
    <row r="192" spans="1:14" ht="63.75" customHeight="1">
      <c r="A192" s="266"/>
      <c r="B192" s="260"/>
      <c r="C192" s="301"/>
      <c r="D192" s="302"/>
      <c r="E192" s="303"/>
      <c r="F192" s="303"/>
      <c r="G192" s="499" t="s">
        <v>437</v>
      </c>
      <c r="H192" s="499"/>
      <c r="I192" s="500"/>
      <c r="J192" s="267">
        <v>905</v>
      </c>
      <c r="K192" s="268">
        <v>1004</v>
      </c>
      <c r="L192" s="269">
        <v>5201006</v>
      </c>
      <c r="M192" s="270">
        <v>0</v>
      </c>
      <c r="N192" s="271">
        <v>7097.5825300000015</v>
      </c>
    </row>
    <row r="193" spans="1:14" ht="19.5" customHeight="1">
      <c r="A193" s="266"/>
      <c r="B193" s="260"/>
      <c r="C193" s="301"/>
      <c r="D193" s="302"/>
      <c r="E193" s="303"/>
      <c r="F193" s="303"/>
      <c r="G193" s="303"/>
      <c r="H193" s="503" t="s">
        <v>415</v>
      </c>
      <c r="I193" s="504"/>
      <c r="J193" s="267">
        <v>905</v>
      </c>
      <c r="K193" s="268">
        <v>1004</v>
      </c>
      <c r="L193" s="269">
        <v>5201006</v>
      </c>
      <c r="M193" s="270">
        <v>5</v>
      </c>
      <c r="N193" s="271">
        <v>7097.5825300000015</v>
      </c>
    </row>
    <row r="194" spans="1:14" ht="33" customHeight="1">
      <c r="A194" s="266"/>
      <c r="B194" s="260"/>
      <c r="C194" s="301"/>
      <c r="D194" s="302"/>
      <c r="E194" s="303"/>
      <c r="F194" s="499" t="s">
        <v>438</v>
      </c>
      <c r="G194" s="499"/>
      <c r="H194" s="499"/>
      <c r="I194" s="500"/>
      <c r="J194" s="267">
        <v>905</v>
      </c>
      <c r="K194" s="268">
        <v>1004</v>
      </c>
      <c r="L194" s="269">
        <v>5201300</v>
      </c>
      <c r="M194" s="270">
        <v>0</v>
      </c>
      <c r="N194" s="271">
        <v>10699.19757</v>
      </c>
    </row>
    <row r="195" spans="1:14" ht="32.25" customHeight="1">
      <c r="A195" s="266"/>
      <c r="B195" s="260"/>
      <c r="C195" s="301"/>
      <c r="D195" s="302"/>
      <c r="E195" s="303"/>
      <c r="F195" s="303"/>
      <c r="G195" s="499" t="s">
        <v>439</v>
      </c>
      <c r="H195" s="499"/>
      <c r="I195" s="500"/>
      <c r="J195" s="267">
        <v>905</v>
      </c>
      <c r="K195" s="268">
        <v>1004</v>
      </c>
      <c r="L195" s="269">
        <v>5201312</v>
      </c>
      <c r="M195" s="270">
        <v>0</v>
      </c>
      <c r="N195" s="271">
        <v>1757.22248</v>
      </c>
    </row>
    <row r="196" spans="1:14" ht="16.5" customHeight="1">
      <c r="A196" s="266"/>
      <c r="B196" s="260"/>
      <c r="C196" s="301"/>
      <c r="D196" s="302"/>
      <c r="E196" s="303"/>
      <c r="F196" s="303"/>
      <c r="G196" s="303"/>
      <c r="H196" s="503" t="s">
        <v>415</v>
      </c>
      <c r="I196" s="504"/>
      <c r="J196" s="267">
        <v>905</v>
      </c>
      <c r="K196" s="268">
        <v>1004</v>
      </c>
      <c r="L196" s="269">
        <v>5201312</v>
      </c>
      <c r="M196" s="270">
        <v>5</v>
      </c>
      <c r="N196" s="271">
        <v>1.1641532182693482E-13</v>
      </c>
    </row>
    <row r="197" spans="1:14" ht="32.25" customHeight="1">
      <c r="A197" s="266"/>
      <c r="B197" s="260"/>
      <c r="C197" s="301"/>
      <c r="D197" s="302"/>
      <c r="E197" s="303"/>
      <c r="F197" s="303"/>
      <c r="G197" s="303"/>
      <c r="H197" s="503" t="s">
        <v>264</v>
      </c>
      <c r="I197" s="504"/>
      <c r="J197" s="267">
        <v>905</v>
      </c>
      <c r="K197" s="268">
        <v>1004</v>
      </c>
      <c r="L197" s="269">
        <v>5201312</v>
      </c>
      <c r="M197" s="270">
        <v>500</v>
      </c>
      <c r="N197" s="271">
        <v>1757.22248</v>
      </c>
    </row>
    <row r="198" spans="1:14" ht="30" customHeight="1">
      <c r="A198" s="266"/>
      <c r="B198" s="260"/>
      <c r="C198" s="301"/>
      <c r="D198" s="302"/>
      <c r="E198" s="303"/>
      <c r="F198" s="303"/>
      <c r="G198" s="499" t="s">
        <v>440</v>
      </c>
      <c r="H198" s="499"/>
      <c r="I198" s="500"/>
      <c r="J198" s="267">
        <v>905</v>
      </c>
      <c r="K198" s="268">
        <v>1004</v>
      </c>
      <c r="L198" s="269">
        <v>5201321</v>
      </c>
      <c r="M198" s="270">
        <v>0</v>
      </c>
      <c r="N198" s="271">
        <v>4101.346280000001</v>
      </c>
    </row>
    <row r="199" spans="1:14" ht="18.75" customHeight="1">
      <c r="A199" s="266"/>
      <c r="B199" s="260"/>
      <c r="C199" s="301"/>
      <c r="D199" s="302"/>
      <c r="E199" s="303"/>
      <c r="F199" s="303"/>
      <c r="G199" s="303"/>
      <c r="H199" s="503" t="s">
        <v>415</v>
      </c>
      <c r="I199" s="504"/>
      <c r="J199" s="267">
        <v>905</v>
      </c>
      <c r="K199" s="268">
        <v>1004</v>
      </c>
      <c r="L199" s="269">
        <v>5201321</v>
      </c>
      <c r="M199" s="270">
        <v>5</v>
      </c>
      <c r="N199" s="271">
        <v>4101.346280000001</v>
      </c>
    </row>
    <row r="200" spans="1:14" ht="34.5" customHeight="1">
      <c r="A200" s="266"/>
      <c r="B200" s="260"/>
      <c r="C200" s="301"/>
      <c r="D200" s="302"/>
      <c r="E200" s="303"/>
      <c r="F200" s="303"/>
      <c r="G200" s="499" t="s">
        <v>441</v>
      </c>
      <c r="H200" s="499"/>
      <c r="I200" s="500"/>
      <c r="J200" s="267">
        <v>905</v>
      </c>
      <c r="K200" s="268">
        <v>1004</v>
      </c>
      <c r="L200" s="269">
        <v>5201322</v>
      </c>
      <c r="M200" s="270">
        <v>0</v>
      </c>
      <c r="N200" s="271">
        <v>4840.628809999999</v>
      </c>
    </row>
    <row r="201" spans="1:14" ht="17.25" customHeight="1">
      <c r="A201" s="266"/>
      <c r="B201" s="260"/>
      <c r="C201" s="301"/>
      <c r="D201" s="302"/>
      <c r="E201" s="303"/>
      <c r="F201" s="303"/>
      <c r="G201" s="303"/>
      <c r="H201" s="503" t="s">
        <v>415</v>
      </c>
      <c r="I201" s="504"/>
      <c r="J201" s="267">
        <v>905</v>
      </c>
      <c r="K201" s="268">
        <v>1004</v>
      </c>
      <c r="L201" s="269">
        <v>5201322</v>
      </c>
      <c r="M201" s="270">
        <v>5</v>
      </c>
      <c r="N201" s="271">
        <v>4840.628809999999</v>
      </c>
    </row>
    <row r="202" spans="1:14" ht="30" customHeight="1">
      <c r="A202" s="272" t="s">
        <v>221</v>
      </c>
      <c r="B202" s="260"/>
      <c r="C202" s="505" t="s">
        <v>456</v>
      </c>
      <c r="D202" s="505"/>
      <c r="E202" s="505"/>
      <c r="F202" s="505"/>
      <c r="G202" s="505"/>
      <c r="H202" s="505"/>
      <c r="I202" s="506"/>
      <c r="J202" s="273">
        <v>915</v>
      </c>
      <c r="K202" s="274">
        <v>0</v>
      </c>
      <c r="L202" s="275">
        <v>0</v>
      </c>
      <c r="M202" s="276">
        <v>0</v>
      </c>
      <c r="N202" s="277">
        <v>493885.3100500001</v>
      </c>
    </row>
    <row r="203" spans="1:14" ht="16.5" customHeight="1">
      <c r="A203" s="259"/>
      <c r="B203" s="260"/>
      <c r="C203" s="301"/>
      <c r="D203" s="497" t="s">
        <v>247</v>
      </c>
      <c r="E203" s="497"/>
      <c r="F203" s="497"/>
      <c r="G203" s="497"/>
      <c r="H203" s="497"/>
      <c r="I203" s="498"/>
      <c r="J203" s="261">
        <v>915</v>
      </c>
      <c r="K203" s="262">
        <v>1002</v>
      </c>
      <c r="L203" s="263">
        <v>0</v>
      </c>
      <c r="M203" s="264">
        <v>0</v>
      </c>
      <c r="N203" s="265">
        <v>32581.045940000004</v>
      </c>
    </row>
    <row r="204" spans="1:14" ht="16.5" customHeight="1">
      <c r="A204" s="266"/>
      <c r="B204" s="260"/>
      <c r="C204" s="301"/>
      <c r="D204" s="302"/>
      <c r="E204" s="499" t="s">
        <v>416</v>
      </c>
      <c r="F204" s="499"/>
      <c r="G204" s="499"/>
      <c r="H204" s="499"/>
      <c r="I204" s="500"/>
      <c r="J204" s="267">
        <v>915</v>
      </c>
      <c r="K204" s="268">
        <v>1002</v>
      </c>
      <c r="L204" s="269">
        <v>5070000</v>
      </c>
      <c r="M204" s="270">
        <v>0</v>
      </c>
      <c r="N204" s="271">
        <v>32581.045940000004</v>
      </c>
    </row>
    <row r="205" spans="1:14" ht="32.25" customHeight="1">
      <c r="A205" s="266"/>
      <c r="B205" s="260"/>
      <c r="C205" s="301"/>
      <c r="D205" s="302"/>
      <c r="E205" s="303"/>
      <c r="F205" s="499" t="s">
        <v>288</v>
      </c>
      <c r="G205" s="499"/>
      <c r="H205" s="499"/>
      <c r="I205" s="500"/>
      <c r="J205" s="267">
        <v>915</v>
      </c>
      <c r="K205" s="268">
        <v>1002</v>
      </c>
      <c r="L205" s="269">
        <v>5079900</v>
      </c>
      <c r="M205" s="270">
        <v>0</v>
      </c>
      <c r="N205" s="271">
        <v>32581.045940000004</v>
      </c>
    </row>
    <row r="206" spans="1:14" ht="48.75" customHeight="1">
      <c r="A206" s="266"/>
      <c r="B206" s="260"/>
      <c r="C206" s="301"/>
      <c r="D206" s="302"/>
      <c r="E206" s="303"/>
      <c r="F206" s="303"/>
      <c r="G206" s="499" t="s">
        <v>418</v>
      </c>
      <c r="H206" s="499"/>
      <c r="I206" s="500"/>
      <c r="J206" s="267">
        <v>915</v>
      </c>
      <c r="K206" s="268">
        <v>1002</v>
      </c>
      <c r="L206" s="269">
        <v>5079902</v>
      </c>
      <c r="M206" s="270">
        <v>0</v>
      </c>
      <c r="N206" s="271">
        <v>32581.045940000004</v>
      </c>
    </row>
    <row r="207" spans="1:14" ht="17.25" customHeight="1">
      <c r="A207" s="266"/>
      <c r="B207" s="260"/>
      <c r="C207" s="301"/>
      <c r="D207" s="302"/>
      <c r="E207" s="303"/>
      <c r="F207" s="303"/>
      <c r="G207" s="303"/>
      <c r="H207" s="503" t="s">
        <v>290</v>
      </c>
      <c r="I207" s="504"/>
      <c r="J207" s="267">
        <v>915</v>
      </c>
      <c r="K207" s="268">
        <v>1002</v>
      </c>
      <c r="L207" s="269">
        <v>5079902</v>
      </c>
      <c r="M207" s="270">
        <v>1</v>
      </c>
      <c r="N207" s="271">
        <v>32581.045940000004</v>
      </c>
    </row>
    <row r="208" spans="1:14" ht="17.25" customHeight="1">
      <c r="A208" s="259"/>
      <c r="B208" s="260"/>
      <c r="C208" s="301"/>
      <c r="D208" s="497" t="s">
        <v>248</v>
      </c>
      <c r="E208" s="497"/>
      <c r="F208" s="497"/>
      <c r="G208" s="497"/>
      <c r="H208" s="497"/>
      <c r="I208" s="498"/>
      <c r="J208" s="261">
        <v>915</v>
      </c>
      <c r="K208" s="262">
        <v>1003</v>
      </c>
      <c r="L208" s="263">
        <v>0</v>
      </c>
      <c r="M208" s="264">
        <v>0</v>
      </c>
      <c r="N208" s="265">
        <v>390333.71933000005</v>
      </c>
    </row>
    <row r="209" spans="1:14" ht="17.25" customHeight="1">
      <c r="A209" s="266"/>
      <c r="B209" s="260"/>
      <c r="C209" s="301"/>
      <c r="D209" s="302"/>
      <c r="E209" s="499" t="s">
        <v>422</v>
      </c>
      <c r="F209" s="499"/>
      <c r="G209" s="499"/>
      <c r="H209" s="499"/>
      <c r="I209" s="500"/>
      <c r="J209" s="267">
        <v>915</v>
      </c>
      <c r="K209" s="268">
        <v>1003</v>
      </c>
      <c r="L209" s="269">
        <v>5050000</v>
      </c>
      <c r="M209" s="270">
        <v>0</v>
      </c>
      <c r="N209" s="271">
        <v>390333.71933000005</v>
      </c>
    </row>
    <row r="210" spans="1:14" ht="31.5" customHeight="1">
      <c r="A210" s="266"/>
      <c r="B210" s="260"/>
      <c r="C210" s="301"/>
      <c r="D210" s="302"/>
      <c r="E210" s="303"/>
      <c r="F210" s="499" t="s">
        <v>425</v>
      </c>
      <c r="G210" s="499"/>
      <c r="H210" s="499"/>
      <c r="I210" s="500"/>
      <c r="J210" s="267">
        <v>915</v>
      </c>
      <c r="K210" s="268">
        <v>1003</v>
      </c>
      <c r="L210" s="269">
        <v>5054800</v>
      </c>
      <c r="M210" s="270">
        <v>0</v>
      </c>
      <c r="N210" s="271">
        <v>390333.71933000005</v>
      </c>
    </row>
    <row r="211" spans="1:14" ht="48.75" customHeight="1">
      <c r="A211" s="266"/>
      <c r="B211" s="260"/>
      <c r="C211" s="301"/>
      <c r="D211" s="302"/>
      <c r="E211" s="303"/>
      <c r="F211" s="303"/>
      <c r="G211" s="499" t="s">
        <v>628</v>
      </c>
      <c r="H211" s="499"/>
      <c r="I211" s="500"/>
      <c r="J211" s="267">
        <v>915</v>
      </c>
      <c r="K211" s="268">
        <v>1003</v>
      </c>
      <c r="L211" s="269">
        <v>5054803</v>
      </c>
      <c r="M211" s="270">
        <v>0</v>
      </c>
      <c r="N211" s="271">
        <v>179466.07637</v>
      </c>
    </row>
    <row r="212" spans="1:14" ht="19.5" customHeight="1">
      <c r="A212" s="266"/>
      <c r="B212" s="260"/>
      <c r="C212" s="301"/>
      <c r="D212" s="302"/>
      <c r="E212" s="303"/>
      <c r="F212" s="303"/>
      <c r="G212" s="303"/>
      <c r="H212" s="503" t="s">
        <v>415</v>
      </c>
      <c r="I212" s="504"/>
      <c r="J212" s="267">
        <v>915</v>
      </c>
      <c r="K212" s="268">
        <v>1003</v>
      </c>
      <c r="L212" s="269">
        <v>5054803</v>
      </c>
      <c r="M212" s="270">
        <v>5</v>
      </c>
      <c r="N212" s="271">
        <v>179466.07637</v>
      </c>
    </row>
    <row r="213" spans="1:14" ht="63.75" customHeight="1">
      <c r="A213" s="266"/>
      <c r="B213" s="260"/>
      <c r="C213" s="301"/>
      <c r="D213" s="302"/>
      <c r="E213" s="303"/>
      <c r="F213" s="303"/>
      <c r="G213" s="499" t="s">
        <v>427</v>
      </c>
      <c r="H213" s="499"/>
      <c r="I213" s="500"/>
      <c r="J213" s="267">
        <v>915</v>
      </c>
      <c r="K213" s="268">
        <v>1003</v>
      </c>
      <c r="L213" s="269">
        <v>5054805</v>
      </c>
      <c r="M213" s="270">
        <v>0</v>
      </c>
      <c r="N213" s="271">
        <v>177116.54838</v>
      </c>
    </row>
    <row r="214" spans="1:14" ht="17.25" customHeight="1">
      <c r="A214" s="266"/>
      <c r="B214" s="260"/>
      <c r="C214" s="301"/>
      <c r="D214" s="302"/>
      <c r="E214" s="303"/>
      <c r="F214" s="303"/>
      <c r="G214" s="303"/>
      <c r="H214" s="503" t="s">
        <v>415</v>
      </c>
      <c r="I214" s="504"/>
      <c r="J214" s="267">
        <v>915</v>
      </c>
      <c r="K214" s="268">
        <v>1003</v>
      </c>
      <c r="L214" s="269">
        <v>5054805</v>
      </c>
      <c r="M214" s="270">
        <v>5</v>
      </c>
      <c r="N214" s="271">
        <v>177116.54838</v>
      </c>
    </row>
    <row r="215" spans="1:14" ht="48" customHeight="1">
      <c r="A215" s="266"/>
      <c r="B215" s="260"/>
      <c r="C215" s="301"/>
      <c r="D215" s="302"/>
      <c r="E215" s="303"/>
      <c r="F215" s="303"/>
      <c r="G215" s="499" t="s">
        <v>428</v>
      </c>
      <c r="H215" s="499"/>
      <c r="I215" s="500"/>
      <c r="J215" s="267">
        <v>915</v>
      </c>
      <c r="K215" s="268">
        <v>1003</v>
      </c>
      <c r="L215" s="269">
        <v>5054807</v>
      </c>
      <c r="M215" s="270">
        <v>0</v>
      </c>
      <c r="N215" s="271">
        <v>657</v>
      </c>
    </row>
    <row r="216" spans="1:14" ht="18" customHeight="1">
      <c r="A216" s="266"/>
      <c r="B216" s="260"/>
      <c r="C216" s="301"/>
      <c r="D216" s="302"/>
      <c r="E216" s="303"/>
      <c r="F216" s="303"/>
      <c r="G216" s="303"/>
      <c r="H216" s="503" t="s">
        <v>415</v>
      </c>
      <c r="I216" s="504"/>
      <c r="J216" s="267">
        <v>915</v>
      </c>
      <c r="K216" s="268">
        <v>1003</v>
      </c>
      <c r="L216" s="269">
        <v>5054807</v>
      </c>
      <c r="M216" s="270">
        <v>5</v>
      </c>
      <c r="N216" s="271">
        <v>657</v>
      </c>
    </row>
    <row r="217" spans="1:14" ht="33.75" customHeight="1">
      <c r="A217" s="266"/>
      <c r="B217" s="260"/>
      <c r="C217" s="301"/>
      <c r="D217" s="302"/>
      <c r="E217" s="303"/>
      <c r="F217" s="303"/>
      <c r="G217" s="499" t="s">
        <v>429</v>
      </c>
      <c r="H217" s="499"/>
      <c r="I217" s="500"/>
      <c r="J217" s="267">
        <v>915</v>
      </c>
      <c r="K217" s="268">
        <v>1003</v>
      </c>
      <c r="L217" s="269">
        <v>5054808</v>
      </c>
      <c r="M217" s="270">
        <v>0</v>
      </c>
      <c r="N217" s="271">
        <v>577.0669399999999</v>
      </c>
    </row>
    <row r="218" spans="1:14" ht="18.75" customHeight="1">
      <c r="A218" s="266"/>
      <c r="B218" s="260"/>
      <c r="C218" s="301"/>
      <c r="D218" s="302"/>
      <c r="E218" s="303"/>
      <c r="F218" s="303"/>
      <c r="G218" s="303"/>
      <c r="H218" s="503" t="s">
        <v>415</v>
      </c>
      <c r="I218" s="504"/>
      <c r="J218" s="267">
        <v>915</v>
      </c>
      <c r="K218" s="268">
        <v>1003</v>
      </c>
      <c r="L218" s="269">
        <v>5054808</v>
      </c>
      <c r="M218" s="270">
        <v>5</v>
      </c>
      <c r="N218" s="271">
        <v>577.0669399999999</v>
      </c>
    </row>
    <row r="219" spans="1:14" ht="51.75" customHeight="1">
      <c r="A219" s="266"/>
      <c r="B219" s="260"/>
      <c r="C219" s="301"/>
      <c r="D219" s="302"/>
      <c r="E219" s="303"/>
      <c r="F219" s="303"/>
      <c r="G219" s="499" t="s">
        <v>457</v>
      </c>
      <c r="H219" s="499"/>
      <c r="I219" s="500"/>
      <c r="J219" s="267">
        <v>915</v>
      </c>
      <c r="K219" s="268">
        <v>1003</v>
      </c>
      <c r="L219" s="269">
        <v>5054809</v>
      </c>
      <c r="M219" s="270">
        <v>0</v>
      </c>
      <c r="N219" s="271">
        <v>91.47700999999999</v>
      </c>
    </row>
    <row r="220" spans="1:14" ht="18" customHeight="1">
      <c r="A220" s="266"/>
      <c r="B220" s="260"/>
      <c r="C220" s="301"/>
      <c r="D220" s="302"/>
      <c r="E220" s="303"/>
      <c r="F220" s="303"/>
      <c r="G220" s="303"/>
      <c r="H220" s="503" t="s">
        <v>415</v>
      </c>
      <c r="I220" s="504"/>
      <c r="J220" s="267">
        <v>915</v>
      </c>
      <c r="K220" s="268">
        <v>1003</v>
      </c>
      <c r="L220" s="269">
        <v>5054809</v>
      </c>
      <c r="M220" s="270">
        <v>5</v>
      </c>
      <c r="N220" s="271">
        <v>91.47700999999999</v>
      </c>
    </row>
    <row r="221" spans="1:14" ht="50.25" customHeight="1">
      <c r="A221" s="266"/>
      <c r="B221" s="260"/>
      <c r="C221" s="301"/>
      <c r="D221" s="302"/>
      <c r="E221" s="303"/>
      <c r="F221" s="303"/>
      <c r="G221" s="499" t="s">
        <v>458</v>
      </c>
      <c r="H221" s="499"/>
      <c r="I221" s="500"/>
      <c r="J221" s="267">
        <v>915</v>
      </c>
      <c r="K221" s="268">
        <v>1003</v>
      </c>
      <c r="L221" s="269">
        <v>5054810</v>
      </c>
      <c r="M221" s="270">
        <v>0</v>
      </c>
      <c r="N221" s="271">
        <v>210.47723000000002</v>
      </c>
    </row>
    <row r="222" spans="1:14" ht="18.75" customHeight="1">
      <c r="A222" s="266"/>
      <c r="B222" s="260"/>
      <c r="C222" s="301"/>
      <c r="D222" s="302"/>
      <c r="E222" s="303"/>
      <c r="F222" s="303"/>
      <c r="G222" s="303"/>
      <c r="H222" s="503" t="s">
        <v>415</v>
      </c>
      <c r="I222" s="504"/>
      <c r="J222" s="267">
        <v>915</v>
      </c>
      <c r="K222" s="268">
        <v>1003</v>
      </c>
      <c r="L222" s="269">
        <v>5054810</v>
      </c>
      <c r="M222" s="270">
        <v>5</v>
      </c>
      <c r="N222" s="271">
        <v>210.47723000000002</v>
      </c>
    </row>
    <row r="223" spans="1:14" ht="63" customHeight="1">
      <c r="A223" s="266"/>
      <c r="B223" s="260"/>
      <c r="C223" s="301"/>
      <c r="D223" s="302"/>
      <c r="E223" s="303"/>
      <c r="F223" s="303"/>
      <c r="G223" s="499" t="s">
        <v>629</v>
      </c>
      <c r="H223" s="499"/>
      <c r="I223" s="500"/>
      <c r="J223" s="267">
        <v>915</v>
      </c>
      <c r="K223" s="268">
        <v>1003</v>
      </c>
      <c r="L223" s="269">
        <v>5054811</v>
      </c>
      <c r="M223" s="270">
        <v>0</v>
      </c>
      <c r="N223" s="271">
        <v>76.10717</v>
      </c>
    </row>
    <row r="224" spans="1:14" ht="16.5" customHeight="1">
      <c r="A224" s="266"/>
      <c r="B224" s="260"/>
      <c r="C224" s="301"/>
      <c r="D224" s="302"/>
      <c r="E224" s="303"/>
      <c r="F224" s="303"/>
      <c r="G224" s="303"/>
      <c r="H224" s="503" t="s">
        <v>415</v>
      </c>
      <c r="I224" s="504"/>
      <c r="J224" s="267">
        <v>915</v>
      </c>
      <c r="K224" s="268">
        <v>1003</v>
      </c>
      <c r="L224" s="269">
        <v>5054811</v>
      </c>
      <c r="M224" s="270">
        <v>5</v>
      </c>
      <c r="N224" s="271">
        <v>76.10717</v>
      </c>
    </row>
    <row r="225" spans="1:14" ht="62.25" customHeight="1">
      <c r="A225" s="266"/>
      <c r="B225" s="260"/>
      <c r="C225" s="301"/>
      <c r="D225" s="302"/>
      <c r="E225" s="303"/>
      <c r="F225" s="303"/>
      <c r="G225" s="499" t="s">
        <v>630</v>
      </c>
      <c r="H225" s="499"/>
      <c r="I225" s="500"/>
      <c r="J225" s="267">
        <v>915</v>
      </c>
      <c r="K225" s="268">
        <v>1003</v>
      </c>
      <c r="L225" s="269">
        <v>5054812</v>
      </c>
      <c r="M225" s="270">
        <v>0</v>
      </c>
      <c r="N225" s="271">
        <v>32138.96623</v>
      </c>
    </row>
    <row r="226" spans="1:14" ht="15.75" customHeight="1">
      <c r="A226" s="266"/>
      <c r="B226" s="260"/>
      <c r="C226" s="301"/>
      <c r="D226" s="302"/>
      <c r="E226" s="303"/>
      <c r="F226" s="303"/>
      <c r="G226" s="303"/>
      <c r="H226" s="503" t="s">
        <v>415</v>
      </c>
      <c r="I226" s="504"/>
      <c r="J226" s="267">
        <v>915</v>
      </c>
      <c r="K226" s="268">
        <v>1003</v>
      </c>
      <c r="L226" s="269">
        <v>5054812</v>
      </c>
      <c r="M226" s="270">
        <v>5</v>
      </c>
      <c r="N226" s="271">
        <v>32138.96623</v>
      </c>
    </row>
    <row r="227" spans="1:14" ht="15.75" customHeight="1">
      <c r="A227" s="259"/>
      <c r="B227" s="260"/>
      <c r="C227" s="301"/>
      <c r="D227" s="497" t="s">
        <v>249</v>
      </c>
      <c r="E227" s="497"/>
      <c r="F227" s="497"/>
      <c r="G227" s="497"/>
      <c r="H227" s="497"/>
      <c r="I227" s="498"/>
      <c r="J227" s="261">
        <v>915</v>
      </c>
      <c r="K227" s="262">
        <v>1004</v>
      </c>
      <c r="L227" s="263">
        <v>0</v>
      </c>
      <c r="M227" s="264">
        <v>0</v>
      </c>
      <c r="N227" s="265">
        <v>51481.289959999995</v>
      </c>
    </row>
    <row r="228" spans="1:14" ht="15.75" customHeight="1">
      <c r="A228" s="266"/>
      <c r="B228" s="260"/>
      <c r="C228" s="301"/>
      <c r="D228" s="302"/>
      <c r="E228" s="499" t="s">
        <v>358</v>
      </c>
      <c r="F228" s="499"/>
      <c r="G228" s="499"/>
      <c r="H228" s="499"/>
      <c r="I228" s="500"/>
      <c r="J228" s="267">
        <v>915</v>
      </c>
      <c r="K228" s="268">
        <v>1004</v>
      </c>
      <c r="L228" s="269">
        <v>5200000</v>
      </c>
      <c r="M228" s="270">
        <v>0</v>
      </c>
      <c r="N228" s="271">
        <v>51481.289959999995</v>
      </c>
    </row>
    <row r="229" spans="1:14" ht="80.25" customHeight="1">
      <c r="A229" s="266"/>
      <c r="B229" s="260"/>
      <c r="C229" s="301"/>
      <c r="D229" s="302"/>
      <c r="E229" s="303"/>
      <c r="F229" s="499" t="s">
        <v>434</v>
      </c>
      <c r="G229" s="499"/>
      <c r="H229" s="499"/>
      <c r="I229" s="500"/>
      <c r="J229" s="267">
        <v>915</v>
      </c>
      <c r="K229" s="268">
        <v>1004</v>
      </c>
      <c r="L229" s="269">
        <v>5201000</v>
      </c>
      <c r="M229" s="270">
        <v>0</v>
      </c>
      <c r="N229" s="271">
        <v>16088.987529999999</v>
      </c>
    </row>
    <row r="230" spans="1:14" ht="46.5" customHeight="1">
      <c r="A230" s="266"/>
      <c r="B230" s="260"/>
      <c r="C230" s="301"/>
      <c r="D230" s="302"/>
      <c r="E230" s="303"/>
      <c r="F230" s="303"/>
      <c r="G230" s="499" t="s">
        <v>435</v>
      </c>
      <c r="H230" s="499"/>
      <c r="I230" s="500"/>
      <c r="J230" s="267">
        <v>915</v>
      </c>
      <c r="K230" s="268">
        <v>1004</v>
      </c>
      <c r="L230" s="269">
        <v>5201004</v>
      </c>
      <c r="M230" s="270">
        <v>0</v>
      </c>
      <c r="N230" s="271">
        <v>0</v>
      </c>
    </row>
    <row r="231" spans="1:14" ht="18.75" customHeight="1">
      <c r="A231" s="266"/>
      <c r="B231" s="260"/>
      <c r="C231" s="301"/>
      <c r="D231" s="302"/>
      <c r="E231" s="303"/>
      <c r="F231" s="303"/>
      <c r="G231" s="303"/>
      <c r="H231" s="503" t="s">
        <v>415</v>
      </c>
      <c r="I231" s="504"/>
      <c r="J231" s="267">
        <v>915</v>
      </c>
      <c r="K231" s="268">
        <v>1004</v>
      </c>
      <c r="L231" s="269">
        <v>5201004</v>
      </c>
      <c r="M231" s="270">
        <v>5</v>
      </c>
      <c r="N231" s="271">
        <v>0</v>
      </c>
    </row>
    <row r="232" spans="1:14" ht="65.25" customHeight="1">
      <c r="A232" s="266"/>
      <c r="B232" s="260"/>
      <c r="C232" s="301"/>
      <c r="D232" s="302"/>
      <c r="E232" s="303"/>
      <c r="F232" s="303"/>
      <c r="G232" s="499" t="s">
        <v>436</v>
      </c>
      <c r="H232" s="499"/>
      <c r="I232" s="500"/>
      <c r="J232" s="267">
        <v>915</v>
      </c>
      <c r="K232" s="268">
        <v>1004</v>
      </c>
      <c r="L232" s="269">
        <v>5201005</v>
      </c>
      <c r="M232" s="270">
        <v>0</v>
      </c>
      <c r="N232" s="271">
        <v>94.24092999999999</v>
      </c>
    </row>
    <row r="233" spans="1:14" ht="18" customHeight="1">
      <c r="A233" s="266"/>
      <c r="B233" s="260"/>
      <c r="C233" s="301"/>
      <c r="D233" s="302"/>
      <c r="E233" s="303"/>
      <c r="F233" s="303"/>
      <c r="G233" s="303"/>
      <c r="H233" s="503" t="s">
        <v>415</v>
      </c>
      <c r="I233" s="504"/>
      <c r="J233" s="267">
        <v>915</v>
      </c>
      <c r="K233" s="268">
        <v>1004</v>
      </c>
      <c r="L233" s="269">
        <v>5201005</v>
      </c>
      <c r="M233" s="270">
        <v>5</v>
      </c>
      <c r="N233" s="271">
        <v>94.24092999999999</v>
      </c>
    </row>
    <row r="234" spans="1:14" ht="63.75" customHeight="1">
      <c r="A234" s="266"/>
      <c r="B234" s="260"/>
      <c r="C234" s="301"/>
      <c r="D234" s="302"/>
      <c r="E234" s="303"/>
      <c r="F234" s="303"/>
      <c r="G234" s="499" t="s">
        <v>437</v>
      </c>
      <c r="H234" s="499"/>
      <c r="I234" s="500"/>
      <c r="J234" s="267">
        <v>915</v>
      </c>
      <c r="K234" s="268">
        <v>1004</v>
      </c>
      <c r="L234" s="269">
        <v>5201006</v>
      </c>
      <c r="M234" s="270">
        <v>0</v>
      </c>
      <c r="N234" s="271">
        <v>6198.01747</v>
      </c>
    </row>
    <row r="235" spans="1:14" ht="16.5" customHeight="1">
      <c r="A235" s="266"/>
      <c r="B235" s="260"/>
      <c r="C235" s="301"/>
      <c r="D235" s="302"/>
      <c r="E235" s="303"/>
      <c r="F235" s="303"/>
      <c r="G235" s="303"/>
      <c r="H235" s="503" t="s">
        <v>415</v>
      </c>
      <c r="I235" s="504"/>
      <c r="J235" s="267">
        <v>915</v>
      </c>
      <c r="K235" s="268">
        <v>1004</v>
      </c>
      <c r="L235" s="269">
        <v>5201006</v>
      </c>
      <c r="M235" s="270">
        <v>5</v>
      </c>
      <c r="N235" s="271">
        <v>6198.01747</v>
      </c>
    </row>
    <row r="236" spans="1:14" ht="66" customHeight="1">
      <c r="A236" s="266"/>
      <c r="B236" s="260"/>
      <c r="C236" s="301"/>
      <c r="D236" s="302"/>
      <c r="E236" s="303"/>
      <c r="F236" s="303"/>
      <c r="G236" s="499" t="s">
        <v>460</v>
      </c>
      <c r="H236" s="499"/>
      <c r="I236" s="500"/>
      <c r="J236" s="267">
        <v>915</v>
      </c>
      <c r="K236" s="268">
        <v>1004</v>
      </c>
      <c r="L236" s="269">
        <v>5201008</v>
      </c>
      <c r="M236" s="270">
        <v>0</v>
      </c>
      <c r="N236" s="271">
        <v>5406.58913</v>
      </c>
    </row>
    <row r="237" spans="1:14" ht="16.5" customHeight="1">
      <c r="A237" s="266"/>
      <c r="B237" s="260"/>
      <c r="C237" s="301"/>
      <c r="D237" s="302"/>
      <c r="E237" s="303"/>
      <c r="F237" s="303"/>
      <c r="G237" s="303"/>
      <c r="H237" s="503" t="s">
        <v>415</v>
      </c>
      <c r="I237" s="504"/>
      <c r="J237" s="267">
        <v>915</v>
      </c>
      <c r="K237" s="268">
        <v>1004</v>
      </c>
      <c r="L237" s="269">
        <v>5201008</v>
      </c>
      <c r="M237" s="270">
        <v>5</v>
      </c>
      <c r="N237" s="271">
        <v>5406.58913</v>
      </c>
    </row>
    <row r="238" spans="1:14" ht="62.25" customHeight="1">
      <c r="A238" s="266"/>
      <c r="B238" s="260"/>
      <c r="C238" s="301"/>
      <c r="D238" s="302"/>
      <c r="E238" s="303"/>
      <c r="F238" s="303"/>
      <c r="G238" s="499" t="s">
        <v>461</v>
      </c>
      <c r="H238" s="499"/>
      <c r="I238" s="500"/>
      <c r="J238" s="267">
        <v>915</v>
      </c>
      <c r="K238" s="268">
        <v>1004</v>
      </c>
      <c r="L238" s="269">
        <v>5201009</v>
      </c>
      <c r="M238" s="270">
        <v>0</v>
      </c>
      <c r="N238" s="271">
        <v>110.34</v>
      </c>
    </row>
    <row r="239" spans="1:14" ht="16.5" customHeight="1">
      <c r="A239" s="266"/>
      <c r="B239" s="260"/>
      <c r="C239" s="301"/>
      <c r="D239" s="302"/>
      <c r="E239" s="303"/>
      <c r="F239" s="303"/>
      <c r="G239" s="303"/>
      <c r="H239" s="503" t="s">
        <v>415</v>
      </c>
      <c r="I239" s="504"/>
      <c r="J239" s="267">
        <v>915</v>
      </c>
      <c r="K239" s="268">
        <v>1004</v>
      </c>
      <c r="L239" s="269">
        <v>5201009</v>
      </c>
      <c r="M239" s="270">
        <v>5</v>
      </c>
      <c r="N239" s="271">
        <v>110.34</v>
      </c>
    </row>
    <row r="240" spans="1:14" ht="78" customHeight="1">
      <c r="A240" s="266"/>
      <c r="B240" s="260"/>
      <c r="C240" s="301"/>
      <c r="D240" s="302"/>
      <c r="E240" s="303"/>
      <c r="F240" s="303"/>
      <c r="G240" s="499" t="s">
        <v>462</v>
      </c>
      <c r="H240" s="499"/>
      <c r="I240" s="500"/>
      <c r="J240" s="267">
        <v>915</v>
      </c>
      <c r="K240" s="268">
        <v>1004</v>
      </c>
      <c r="L240" s="269">
        <v>5201010</v>
      </c>
      <c r="M240" s="270">
        <v>0</v>
      </c>
      <c r="N240" s="271">
        <v>4279.8</v>
      </c>
    </row>
    <row r="241" spans="1:14" ht="18" customHeight="1">
      <c r="A241" s="266"/>
      <c r="B241" s="260"/>
      <c r="C241" s="301"/>
      <c r="D241" s="302"/>
      <c r="E241" s="303"/>
      <c r="F241" s="303"/>
      <c r="G241" s="303"/>
      <c r="H241" s="503" t="s">
        <v>415</v>
      </c>
      <c r="I241" s="504"/>
      <c r="J241" s="267">
        <v>915</v>
      </c>
      <c r="K241" s="268">
        <v>1004</v>
      </c>
      <c r="L241" s="269">
        <v>5201010</v>
      </c>
      <c r="M241" s="270">
        <v>5</v>
      </c>
      <c r="N241" s="271">
        <v>4279.8</v>
      </c>
    </row>
    <row r="242" spans="1:14" ht="34.5" customHeight="1">
      <c r="A242" s="266"/>
      <c r="B242" s="260"/>
      <c r="C242" s="301"/>
      <c r="D242" s="302"/>
      <c r="E242" s="303"/>
      <c r="F242" s="499" t="s">
        <v>438</v>
      </c>
      <c r="G242" s="499"/>
      <c r="H242" s="499"/>
      <c r="I242" s="500"/>
      <c r="J242" s="267">
        <v>915</v>
      </c>
      <c r="K242" s="268">
        <v>1004</v>
      </c>
      <c r="L242" s="269">
        <v>5201300</v>
      </c>
      <c r="M242" s="270">
        <v>0</v>
      </c>
      <c r="N242" s="271">
        <v>35392.302429999996</v>
      </c>
    </row>
    <row r="243" spans="1:14" ht="27.75" customHeight="1">
      <c r="A243" s="266"/>
      <c r="B243" s="260"/>
      <c r="C243" s="301"/>
      <c r="D243" s="302"/>
      <c r="E243" s="303"/>
      <c r="F243" s="303"/>
      <c r="G243" s="499" t="s">
        <v>439</v>
      </c>
      <c r="H243" s="499"/>
      <c r="I243" s="500"/>
      <c r="J243" s="267">
        <v>915</v>
      </c>
      <c r="K243" s="268">
        <v>1004</v>
      </c>
      <c r="L243" s="269">
        <v>5201312</v>
      </c>
      <c r="M243" s="270">
        <v>0</v>
      </c>
      <c r="N243" s="271">
        <v>3568.42039</v>
      </c>
    </row>
    <row r="244" spans="1:14" ht="29.25" customHeight="1">
      <c r="A244" s="266"/>
      <c r="B244" s="260"/>
      <c r="C244" s="301"/>
      <c r="D244" s="302"/>
      <c r="E244" s="303"/>
      <c r="F244" s="303"/>
      <c r="G244" s="303"/>
      <c r="H244" s="503" t="s">
        <v>264</v>
      </c>
      <c r="I244" s="504"/>
      <c r="J244" s="267">
        <v>915</v>
      </c>
      <c r="K244" s="268">
        <v>1004</v>
      </c>
      <c r="L244" s="269">
        <v>5201312</v>
      </c>
      <c r="M244" s="270">
        <v>500</v>
      </c>
      <c r="N244" s="271">
        <v>3568.42039</v>
      </c>
    </row>
    <row r="245" spans="1:14" ht="31.5" customHeight="1">
      <c r="A245" s="266"/>
      <c r="B245" s="260"/>
      <c r="C245" s="301"/>
      <c r="D245" s="302"/>
      <c r="E245" s="303"/>
      <c r="F245" s="303"/>
      <c r="G245" s="499" t="s">
        <v>440</v>
      </c>
      <c r="H245" s="499"/>
      <c r="I245" s="500"/>
      <c r="J245" s="267">
        <v>915</v>
      </c>
      <c r="K245" s="268">
        <v>1004</v>
      </c>
      <c r="L245" s="269">
        <v>5201321</v>
      </c>
      <c r="M245" s="270">
        <v>0</v>
      </c>
      <c r="N245" s="271">
        <v>24969.510850000002</v>
      </c>
    </row>
    <row r="246" spans="1:14" ht="15.75" customHeight="1">
      <c r="A246" s="266"/>
      <c r="B246" s="260"/>
      <c r="C246" s="301"/>
      <c r="D246" s="302"/>
      <c r="E246" s="303"/>
      <c r="F246" s="303"/>
      <c r="G246" s="303"/>
      <c r="H246" s="503" t="s">
        <v>415</v>
      </c>
      <c r="I246" s="504"/>
      <c r="J246" s="267">
        <v>915</v>
      </c>
      <c r="K246" s="268">
        <v>1004</v>
      </c>
      <c r="L246" s="269">
        <v>5201321</v>
      </c>
      <c r="M246" s="270">
        <v>5</v>
      </c>
      <c r="N246" s="271">
        <v>24969.510850000002</v>
      </c>
    </row>
    <row r="247" spans="1:14" ht="33" customHeight="1">
      <c r="A247" s="266"/>
      <c r="B247" s="260"/>
      <c r="C247" s="301"/>
      <c r="D247" s="302"/>
      <c r="E247" s="303"/>
      <c r="F247" s="303"/>
      <c r="G247" s="499" t="s">
        <v>441</v>
      </c>
      <c r="H247" s="499"/>
      <c r="I247" s="500"/>
      <c r="J247" s="267">
        <v>915</v>
      </c>
      <c r="K247" s="268">
        <v>1004</v>
      </c>
      <c r="L247" s="269">
        <v>5201322</v>
      </c>
      <c r="M247" s="270">
        <v>0</v>
      </c>
      <c r="N247" s="271">
        <v>6854.371190000001</v>
      </c>
    </row>
    <row r="248" spans="1:14" ht="16.5" customHeight="1">
      <c r="A248" s="266"/>
      <c r="B248" s="260"/>
      <c r="C248" s="301"/>
      <c r="D248" s="302"/>
      <c r="E248" s="303"/>
      <c r="F248" s="303"/>
      <c r="G248" s="303"/>
      <c r="H248" s="503" t="s">
        <v>415</v>
      </c>
      <c r="I248" s="504"/>
      <c r="J248" s="267">
        <v>915</v>
      </c>
      <c r="K248" s="268">
        <v>1004</v>
      </c>
      <c r="L248" s="269">
        <v>5201322</v>
      </c>
      <c r="M248" s="270">
        <v>5</v>
      </c>
      <c r="N248" s="271">
        <v>6854.371190000001</v>
      </c>
    </row>
    <row r="249" spans="1:14" ht="16.5" customHeight="1">
      <c r="A249" s="259"/>
      <c r="B249" s="260"/>
      <c r="C249" s="301"/>
      <c r="D249" s="497" t="s">
        <v>250</v>
      </c>
      <c r="E249" s="497"/>
      <c r="F249" s="497"/>
      <c r="G249" s="497"/>
      <c r="H249" s="497"/>
      <c r="I249" s="498"/>
      <c r="J249" s="261">
        <v>915</v>
      </c>
      <c r="K249" s="262">
        <v>1006</v>
      </c>
      <c r="L249" s="263">
        <v>0</v>
      </c>
      <c r="M249" s="264">
        <v>0</v>
      </c>
      <c r="N249" s="265">
        <v>19489.254820000002</v>
      </c>
    </row>
    <row r="250" spans="1:14" ht="28.5" customHeight="1">
      <c r="A250" s="266"/>
      <c r="B250" s="260"/>
      <c r="C250" s="301"/>
      <c r="D250" s="302"/>
      <c r="E250" s="499" t="s">
        <v>266</v>
      </c>
      <c r="F250" s="499"/>
      <c r="G250" s="499"/>
      <c r="H250" s="499"/>
      <c r="I250" s="500"/>
      <c r="J250" s="267">
        <v>915</v>
      </c>
      <c r="K250" s="268">
        <v>1006</v>
      </c>
      <c r="L250" s="269">
        <v>20000</v>
      </c>
      <c r="M250" s="270">
        <v>0</v>
      </c>
      <c r="N250" s="271">
        <v>19489.254820000002</v>
      </c>
    </row>
    <row r="251" spans="1:14" ht="18.75" customHeight="1">
      <c r="A251" s="266"/>
      <c r="B251" s="260"/>
      <c r="C251" s="301"/>
      <c r="D251" s="302"/>
      <c r="E251" s="303"/>
      <c r="F251" s="499" t="s">
        <v>267</v>
      </c>
      <c r="G251" s="499"/>
      <c r="H251" s="499"/>
      <c r="I251" s="500"/>
      <c r="J251" s="267">
        <v>915</v>
      </c>
      <c r="K251" s="268">
        <v>1006</v>
      </c>
      <c r="L251" s="269">
        <v>20400</v>
      </c>
      <c r="M251" s="270">
        <v>0</v>
      </c>
      <c r="N251" s="271">
        <v>19489.254820000002</v>
      </c>
    </row>
    <row r="252" spans="1:14" ht="47.25" customHeight="1">
      <c r="A252" s="266"/>
      <c r="B252" s="260"/>
      <c r="C252" s="301"/>
      <c r="D252" s="302"/>
      <c r="E252" s="303"/>
      <c r="F252" s="303"/>
      <c r="G252" s="499" t="s">
        <v>337</v>
      </c>
      <c r="H252" s="499"/>
      <c r="I252" s="500"/>
      <c r="J252" s="267">
        <v>915</v>
      </c>
      <c r="K252" s="268">
        <v>1006</v>
      </c>
      <c r="L252" s="269">
        <v>20412</v>
      </c>
      <c r="M252" s="270">
        <v>0</v>
      </c>
      <c r="N252" s="271">
        <v>13491.396</v>
      </c>
    </row>
    <row r="253" spans="1:14" ht="29.25" customHeight="1">
      <c r="A253" s="266"/>
      <c r="B253" s="260"/>
      <c r="C253" s="301"/>
      <c r="D253" s="302"/>
      <c r="E253" s="303"/>
      <c r="F253" s="303"/>
      <c r="G253" s="303"/>
      <c r="H253" s="503" t="s">
        <v>264</v>
      </c>
      <c r="I253" s="504"/>
      <c r="J253" s="267">
        <v>915</v>
      </c>
      <c r="K253" s="268">
        <v>1006</v>
      </c>
      <c r="L253" s="269">
        <v>20412</v>
      </c>
      <c r="M253" s="270">
        <v>500</v>
      </c>
      <c r="N253" s="271">
        <v>13491.396</v>
      </c>
    </row>
    <row r="254" spans="1:14" ht="65.25" customHeight="1">
      <c r="A254" s="266"/>
      <c r="B254" s="260"/>
      <c r="C254" s="301"/>
      <c r="D254" s="302"/>
      <c r="E254" s="303"/>
      <c r="F254" s="303"/>
      <c r="G254" s="499" t="s">
        <v>463</v>
      </c>
      <c r="H254" s="499"/>
      <c r="I254" s="500"/>
      <c r="J254" s="267">
        <v>915</v>
      </c>
      <c r="K254" s="268">
        <v>1006</v>
      </c>
      <c r="L254" s="269">
        <v>20413</v>
      </c>
      <c r="M254" s="270">
        <v>0</v>
      </c>
      <c r="N254" s="271">
        <v>633.51206</v>
      </c>
    </row>
    <row r="255" spans="1:14" ht="32.25" customHeight="1">
      <c r="A255" s="266"/>
      <c r="B255" s="260"/>
      <c r="C255" s="301"/>
      <c r="D255" s="302"/>
      <c r="E255" s="303"/>
      <c r="F255" s="303"/>
      <c r="G255" s="303"/>
      <c r="H255" s="503" t="s">
        <v>264</v>
      </c>
      <c r="I255" s="504"/>
      <c r="J255" s="267">
        <v>915</v>
      </c>
      <c r="K255" s="268">
        <v>1006</v>
      </c>
      <c r="L255" s="269">
        <v>20413</v>
      </c>
      <c r="M255" s="270">
        <v>500</v>
      </c>
      <c r="N255" s="271">
        <v>633.51206</v>
      </c>
    </row>
    <row r="256" spans="1:14" ht="32.25" customHeight="1">
      <c r="A256" s="266"/>
      <c r="B256" s="260"/>
      <c r="C256" s="301"/>
      <c r="D256" s="302"/>
      <c r="E256" s="303"/>
      <c r="F256" s="303"/>
      <c r="G256" s="499" t="s">
        <v>464</v>
      </c>
      <c r="H256" s="499"/>
      <c r="I256" s="500"/>
      <c r="J256" s="267">
        <v>915</v>
      </c>
      <c r="K256" s="268">
        <v>1006</v>
      </c>
      <c r="L256" s="269">
        <v>20422</v>
      </c>
      <c r="M256" s="270">
        <v>0</v>
      </c>
      <c r="N256" s="271">
        <v>1472.59629</v>
      </c>
    </row>
    <row r="257" spans="1:14" ht="32.25" customHeight="1">
      <c r="A257" s="266"/>
      <c r="B257" s="260"/>
      <c r="C257" s="301"/>
      <c r="D257" s="302"/>
      <c r="E257" s="303"/>
      <c r="F257" s="303"/>
      <c r="G257" s="303"/>
      <c r="H257" s="503" t="s">
        <v>264</v>
      </c>
      <c r="I257" s="504"/>
      <c r="J257" s="267">
        <v>915</v>
      </c>
      <c r="K257" s="268">
        <v>1006</v>
      </c>
      <c r="L257" s="269">
        <v>20422</v>
      </c>
      <c r="M257" s="270">
        <v>500</v>
      </c>
      <c r="N257" s="271">
        <v>1472.59629</v>
      </c>
    </row>
    <row r="258" spans="1:14" ht="63.75" customHeight="1">
      <c r="A258" s="266"/>
      <c r="B258" s="260"/>
      <c r="C258" s="301"/>
      <c r="D258" s="302"/>
      <c r="E258" s="303"/>
      <c r="F258" s="303"/>
      <c r="G258" s="499" t="s">
        <v>465</v>
      </c>
      <c r="H258" s="499"/>
      <c r="I258" s="500"/>
      <c r="J258" s="267">
        <v>915</v>
      </c>
      <c r="K258" s="268">
        <v>1006</v>
      </c>
      <c r="L258" s="269">
        <v>20423</v>
      </c>
      <c r="M258" s="270">
        <v>0</v>
      </c>
      <c r="N258" s="271">
        <v>3560.13782</v>
      </c>
    </row>
    <row r="259" spans="1:14" ht="32.25" customHeight="1">
      <c r="A259" s="266"/>
      <c r="B259" s="260"/>
      <c r="C259" s="301"/>
      <c r="D259" s="302"/>
      <c r="E259" s="303"/>
      <c r="F259" s="303"/>
      <c r="G259" s="303"/>
      <c r="H259" s="503" t="s">
        <v>264</v>
      </c>
      <c r="I259" s="504"/>
      <c r="J259" s="267">
        <v>915</v>
      </c>
      <c r="K259" s="268">
        <v>1006</v>
      </c>
      <c r="L259" s="269">
        <v>20423</v>
      </c>
      <c r="M259" s="270">
        <v>500</v>
      </c>
      <c r="N259" s="271">
        <v>3560.13782</v>
      </c>
    </row>
    <row r="260" spans="1:14" ht="46.5" customHeight="1">
      <c r="A260" s="266"/>
      <c r="B260" s="260"/>
      <c r="C260" s="301"/>
      <c r="D260" s="302"/>
      <c r="E260" s="303"/>
      <c r="F260" s="303"/>
      <c r="G260" s="499" t="s">
        <v>466</v>
      </c>
      <c r="H260" s="499"/>
      <c r="I260" s="500"/>
      <c r="J260" s="267">
        <v>915</v>
      </c>
      <c r="K260" s="268">
        <v>1006</v>
      </c>
      <c r="L260" s="269">
        <v>20426</v>
      </c>
      <c r="M260" s="270">
        <v>0</v>
      </c>
      <c r="N260" s="271">
        <v>38.689130000000006</v>
      </c>
    </row>
    <row r="261" spans="1:14" ht="32.25" customHeight="1">
      <c r="A261" s="266"/>
      <c r="B261" s="260"/>
      <c r="C261" s="301"/>
      <c r="D261" s="302"/>
      <c r="E261" s="303"/>
      <c r="F261" s="303"/>
      <c r="G261" s="303"/>
      <c r="H261" s="503" t="s">
        <v>264</v>
      </c>
      <c r="I261" s="504"/>
      <c r="J261" s="267">
        <v>915</v>
      </c>
      <c r="K261" s="268">
        <v>1006</v>
      </c>
      <c r="L261" s="269">
        <v>20426</v>
      </c>
      <c r="M261" s="270">
        <v>500</v>
      </c>
      <c r="N261" s="271">
        <v>38.689130000000006</v>
      </c>
    </row>
    <row r="262" spans="1:14" ht="62.25" customHeight="1">
      <c r="A262" s="266"/>
      <c r="B262" s="260"/>
      <c r="C262" s="301"/>
      <c r="D262" s="302"/>
      <c r="E262" s="303"/>
      <c r="F262" s="303"/>
      <c r="G262" s="499" t="s">
        <v>467</v>
      </c>
      <c r="H262" s="499"/>
      <c r="I262" s="500"/>
      <c r="J262" s="267">
        <v>915</v>
      </c>
      <c r="K262" s="268">
        <v>1006</v>
      </c>
      <c r="L262" s="269">
        <v>20427</v>
      </c>
      <c r="M262" s="270">
        <v>0</v>
      </c>
      <c r="N262" s="271">
        <v>200.57984</v>
      </c>
    </row>
    <row r="263" spans="1:14" ht="32.25" customHeight="1">
      <c r="A263" s="266"/>
      <c r="B263" s="260"/>
      <c r="C263" s="301"/>
      <c r="D263" s="302"/>
      <c r="E263" s="303"/>
      <c r="F263" s="303"/>
      <c r="G263" s="303"/>
      <c r="H263" s="503" t="s">
        <v>264</v>
      </c>
      <c r="I263" s="504"/>
      <c r="J263" s="267">
        <v>915</v>
      </c>
      <c r="K263" s="268">
        <v>1006</v>
      </c>
      <c r="L263" s="269">
        <v>20427</v>
      </c>
      <c r="M263" s="270">
        <v>500</v>
      </c>
      <c r="N263" s="271">
        <v>200.57984</v>
      </c>
    </row>
    <row r="264" spans="1:14" ht="60.75" customHeight="1">
      <c r="A264" s="266"/>
      <c r="B264" s="260"/>
      <c r="C264" s="301"/>
      <c r="D264" s="302"/>
      <c r="E264" s="303"/>
      <c r="F264" s="303"/>
      <c r="G264" s="499" t="s">
        <v>468</v>
      </c>
      <c r="H264" s="499"/>
      <c r="I264" s="500"/>
      <c r="J264" s="267">
        <v>915</v>
      </c>
      <c r="K264" s="268">
        <v>1006</v>
      </c>
      <c r="L264" s="269">
        <v>20428</v>
      </c>
      <c r="M264" s="270">
        <v>0</v>
      </c>
      <c r="N264" s="271">
        <v>92.34367999999999</v>
      </c>
    </row>
    <row r="265" spans="1:14" ht="32.25" customHeight="1">
      <c r="A265" s="266"/>
      <c r="B265" s="260"/>
      <c r="C265" s="301"/>
      <c r="D265" s="302"/>
      <c r="E265" s="303"/>
      <c r="F265" s="303"/>
      <c r="G265" s="303"/>
      <c r="H265" s="503" t="s">
        <v>264</v>
      </c>
      <c r="I265" s="504"/>
      <c r="J265" s="267">
        <v>915</v>
      </c>
      <c r="K265" s="268">
        <v>1006</v>
      </c>
      <c r="L265" s="269">
        <v>20428</v>
      </c>
      <c r="M265" s="270">
        <v>500</v>
      </c>
      <c r="N265" s="271">
        <v>92.34367999999999</v>
      </c>
    </row>
    <row r="266" spans="1:14" ht="30.75" customHeight="1">
      <c r="A266" s="272" t="s">
        <v>226</v>
      </c>
      <c r="B266" s="260"/>
      <c r="C266" s="505" t="s">
        <v>480</v>
      </c>
      <c r="D266" s="505"/>
      <c r="E266" s="505"/>
      <c r="F266" s="505"/>
      <c r="G266" s="505"/>
      <c r="H266" s="505"/>
      <c r="I266" s="506"/>
      <c r="J266" s="273">
        <v>918</v>
      </c>
      <c r="K266" s="274">
        <v>0</v>
      </c>
      <c r="L266" s="275">
        <v>0</v>
      </c>
      <c r="M266" s="276">
        <v>0</v>
      </c>
      <c r="N266" s="277">
        <v>65472.73659</v>
      </c>
    </row>
    <row r="267" spans="1:14" ht="17.25" customHeight="1">
      <c r="A267" s="259"/>
      <c r="B267" s="260"/>
      <c r="C267" s="301"/>
      <c r="D267" s="497" t="s">
        <v>223</v>
      </c>
      <c r="E267" s="497"/>
      <c r="F267" s="497"/>
      <c r="G267" s="497"/>
      <c r="H267" s="497"/>
      <c r="I267" s="498"/>
      <c r="J267" s="261">
        <v>918</v>
      </c>
      <c r="K267" s="262">
        <v>501</v>
      </c>
      <c r="L267" s="263">
        <v>0</v>
      </c>
      <c r="M267" s="264">
        <v>0</v>
      </c>
      <c r="N267" s="265">
        <v>65472.73659</v>
      </c>
    </row>
    <row r="268" spans="1:14" ht="16.5" customHeight="1">
      <c r="A268" s="266"/>
      <c r="B268" s="260"/>
      <c r="C268" s="301"/>
      <c r="D268" s="302"/>
      <c r="E268" s="499" t="s">
        <v>280</v>
      </c>
      <c r="F268" s="499"/>
      <c r="G268" s="499"/>
      <c r="H268" s="499"/>
      <c r="I268" s="500"/>
      <c r="J268" s="267">
        <v>918</v>
      </c>
      <c r="K268" s="268">
        <v>501</v>
      </c>
      <c r="L268" s="269">
        <v>3500000</v>
      </c>
      <c r="M268" s="270">
        <v>0</v>
      </c>
      <c r="N268" s="271">
        <v>63948</v>
      </c>
    </row>
    <row r="269" spans="1:14" ht="47.25" customHeight="1">
      <c r="A269" s="266"/>
      <c r="B269" s="260"/>
      <c r="C269" s="301"/>
      <c r="D269" s="302"/>
      <c r="E269" s="303"/>
      <c r="F269" s="499" t="s">
        <v>486</v>
      </c>
      <c r="G269" s="499"/>
      <c r="H269" s="499"/>
      <c r="I269" s="500"/>
      <c r="J269" s="267">
        <v>918</v>
      </c>
      <c r="K269" s="268">
        <v>501</v>
      </c>
      <c r="L269" s="269">
        <v>3500200</v>
      </c>
      <c r="M269" s="270">
        <v>0</v>
      </c>
      <c r="N269" s="271">
        <v>63948</v>
      </c>
    </row>
    <row r="270" spans="1:14" ht="15.75" customHeight="1">
      <c r="A270" s="266"/>
      <c r="B270" s="260"/>
      <c r="C270" s="301"/>
      <c r="D270" s="302"/>
      <c r="E270" s="303"/>
      <c r="F270" s="303"/>
      <c r="G270" s="499" t="s">
        <v>487</v>
      </c>
      <c r="H270" s="499"/>
      <c r="I270" s="500"/>
      <c r="J270" s="267">
        <v>918</v>
      </c>
      <c r="K270" s="268">
        <v>501</v>
      </c>
      <c r="L270" s="269">
        <v>3500202</v>
      </c>
      <c r="M270" s="270">
        <v>0</v>
      </c>
      <c r="N270" s="271">
        <v>63948</v>
      </c>
    </row>
    <row r="271" spans="1:14" ht="32.25" customHeight="1">
      <c r="A271" s="266"/>
      <c r="B271" s="260"/>
      <c r="C271" s="301"/>
      <c r="D271" s="302"/>
      <c r="E271" s="303"/>
      <c r="F271" s="303"/>
      <c r="G271" s="303"/>
      <c r="H271" s="503" t="s">
        <v>264</v>
      </c>
      <c r="I271" s="504"/>
      <c r="J271" s="267">
        <v>918</v>
      </c>
      <c r="K271" s="268">
        <v>501</v>
      </c>
      <c r="L271" s="269">
        <v>3500202</v>
      </c>
      <c r="M271" s="270">
        <v>500</v>
      </c>
      <c r="N271" s="271">
        <v>63948</v>
      </c>
    </row>
    <row r="272" spans="1:14" ht="15" customHeight="1">
      <c r="A272" s="266"/>
      <c r="B272" s="260"/>
      <c r="C272" s="301"/>
      <c r="D272" s="302"/>
      <c r="E272" s="499" t="s">
        <v>383</v>
      </c>
      <c r="F272" s="499"/>
      <c r="G272" s="499"/>
      <c r="H272" s="499"/>
      <c r="I272" s="500"/>
      <c r="J272" s="267">
        <v>918</v>
      </c>
      <c r="K272" s="268">
        <v>501</v>
      </c>
      <c r="L272" s="269">
        <v>5220000</v>
      </c>
      <c r="M272" s="270">
        <v>0</v>
      </c>
      <c r="N272" s="271">
        <v>1524.73659</v>
      </c>
    </row>
    <row r="273" spans="1:14" ht="33" customHeight="1">
      <c r="A273" s="266"/>
      <c r="B273" s="260"/>
      <c r="C273" s="301"/>
      <c r="D273" s="302"/>
      <c r="E273" s="303"/>
      <c r="F273" s="499" t="s">
        <v>488</v>
      </c>
      <c r="G273" s="499"/>
      <c r="H273" s="499"/>
      <c r="I273" s="500"/>
      <c r="J273" s="267">
        <v>918</v>
      </c>
      <c r="K273" s="268">
        <v>501</v>
      </c>
      <c r="L273" s="269">
        <v>5226000</v>
      </c>
      <c r="M273" s="270">
        <v>0</v>
      </c>
      <c r="N273" s="271">
        <v>1524.73659</v>
      </c>
    </row>
    <row r="274" spans="1:14" ht="47.25" customHeight="1">
      <c r="A274" s="266"/>
      <c r="B274" s="260"/>
      <c r="C274" s="301"/>
      <c r="D274" s="302"/>
      <c r="E274" s="303"/>
      <c r="F274" s="303"/>
      <c r="G274" s="499" t="s">
        <v>489</v>
      </c>
      <c r="H274" s="499"/>
      <c r="I274" s="500"/>
      <c r="J274" s="267">
        <v>918</v>
      </c>
      <c r="K274" s="268">
        <v>501</v>
      </c>
      <c r="L274" s="269">
        <v>5226001</v>
      </c>
      <c r="M274" s="270">
        <v>0</v>
      </c>
      <c r="N274" s="271">
        <v>1524.73659</v>
      </c>
    </row>
    <row r="275" spans="1:14" ht="32.25" customHeight="1">
      <c r="A275" s="266"/>
      <c r="B275" s="260"/>
      <c r="C275" s="301"/>
      <c r="D275" s="302"/>
      <c r="E275" s="303"/>
      <c r="F275" s="303"/>
      <c r="G275" s="303"/>
      <c r="H275" s="503" t="s">
        <v>264</v>
      </c>
      <c r="I275" s="504"/>
      <c r="J275" s="267">
        <v>918</v>
      </c>
      <c r="K275" s="268">
        <v>501</v>
      </c>
      <c r="L275" s="269">
        <v>5226001</v>
      </c>
      <c r="M275" s="270">
        <v>500</v>
      </c>
      <c r="N275" s="271">
        <v>1524.73659</v>
      </c>
    </row>
    <row r="276" spans="1:14" ht="16.5" customHeight="1">
      <c r="A276" s="272" t="s">
        <v>232</v>
      </c>
      <c r="B276" s="260"/>
      <c r="C276" s="505" t="s">
        <v>497</v>
      </c>
      <c r="D276" s="505"/>
      <c r="E276" s="505"/>
      <c r="F276" s="505"/>
      <c r="G276" s="505"/>
      <c r="H276" s="505"/>
      <c r="I276" s="506"/>
      <c r="J276" s="273">
        <v>923</v>
      </c>
      <c r="K276" s="274">
        <v>0</v>
      </c>
      <c r="L276" s="275">
        <v>0</v>
      </c>
      <c r="M276" s="276">
        <v>0</v>
      </c>
      <c r="N276" s="277">
        <v>3050.1</v>
      </c>
    </row>
    <row r="277" spans="1:14" ht="15.75" customHeight="1">
      <c r="A277" s="259"/>
      <c r="B277" s="260"/>
      <c r="C277" s="301"/>
      <c r="D277" s="497" t="s">
        <v>229</v>
      </c>
      <c r="E277" s="497"/>
      <c r="F277" s="497"/>
      <c r="G277" s="497"/>
      <c r="H277" s="497"/>
      <c r="I277" s="498"/>
      <c r="J277" s="261">
        <v>923</v>
      </c>
      <c r="K277" s="262">
        <v>702</v>
      </c>
      <c r="L277" s="263">
        <v>0</v>
      </c>
      <c r="M277" s="264">
        <v>0</v>
      </c>
      <c r="N277" s="265">
        <v>3050.1</v>
      </c>
    </row>
    <row r="278" spans="1:14" ht="48.75" customHeight="1">
      <c r="A278" s="266"/>
      <c r="B278" s="260"/>
      <c r="C278" s="301"/>
      <c r="D278" s="302"/>
      <c r="E278" s="499" t="s">
        <v>490</v>
      </c>
      <c r="F278" s="499"/>
      <c r="G278" s="499"/>
      <c r="H278" s="499"/>
      <c r="I278" s="500"/>
      <c r="J278" s="267">
        <v>923</v>
      </c>
      <c r="K278" s="268">
        <v>702</v>
      </c>
      <c r="L278" s="269">
        <v>1020000</v>
      </c>
      <c r="M278" s="270">
        <v>0</v>
      </c>
      <c r="N278" s="271">
        <v>3050.1</v>
      </c>
    </row>
    <row r="279" spans="1:14" ht="80.25" customHeight="1">
      <c r="A279" s="266"/>
      <c r="B279" s="260"/>
      <c r="C279" s="301"/>
      <c r="D279" s="302"/>
      <c r="E279" s="303"/>
      <c r="F279" s="499" t="s">
        <v>491</v>
      </c>
      <c r="G279" s="499"/>
      <c r="H279" s="499"/>
      <c r="I279" s="500"/>
      <c r="J279" s="267">
        <v>923</v>
      </c>
      <c r="K279" s="268">
        <v>702</v>
      </c>
      <c r="L279" s="269">
        <v>1020100</v>
      </c>
      <c r="M279" s="270">
        <v>0</v>
      </c>
      <c r="N279" s="271">
        <v>3050.1</v>
      </c>
    </row>
    <row r="280" spans="1:14" ht="51" customHeight="1">
      <c r="A280" s="266"/>
      <c r="B280" s="260"/>
      <c r="C280" s="301"/>
      <c r="D280" s="302"/>
      <c r="E280" s="303"/>
      <c r="F280" s="303"/>
      <c r="G280" s="499" t="s">
        <v>498</v>
      </c>
      <c r="H280" s="499"/>
      <c r="I280" s="500"/>
      <c r="J280" s="267">
        <v>923</v>
      </c>
      <c r="K280" s="268">
        <v>702</v>
      </c>
      <c r="L280" s="269">
        <v>1020110</v>
      </c>
      <c r="M280" s="270">
        <v>0</v>
      </c>
      <c r="N280" s="271">
        <v>3050.1</v>
      </c>
    </row>
    <row r="281" spans="1:14" ht="16.5" customHeight="1">
      <c r="A281" s="266"/>
      <c r="B281" s="260"/>
      <c r="C281" s="301"/>
      <c r="D281" s="302"/>
      <c r="E281" s="303"/>
      <c r="F281" s="303"/>
      <c r="G281" s="303"/>
      <c r="H281" s="503" t="s">
        <v>493</v>
      </c>
      <c r="I281" s="504"/>
      <c r="J281" s="267">
        <v>923</v>
      </c>
      <c r="K281" s="268">
        <v>702</v>
      </c>
      <c r="L281" s="269">
        <v>1020110</v>
      </c>
      <c r="M281" s="270">
        <v>3</v>
      </c>
      <c r="N281" s="271">
        <v>3050.1</v>
      </c>
    </row>
    <row r="282" spans="1:14" ht="32.25" customHeight="1">
      <c r="A282" s="272" t="s">
        <v>236</v>
      </c>
      <c r="B282" s="260"/>
      <c r="C282" s="505" t="s">
        <v>298</v>
      </c>
      <c r="D282" s="505"/>
      <c r="E282" s="505"/>
      <c r="F282" s="505"/>
      <c r="G282" s="505"/>
      <c r="H282" s="505"/>
      <c r="I282" s="506"/>
      <c r="J282" s="273">
        <v>927</v>
      </c>
      <c r="K282" s="274">
        <v>0</v>
      </c>
      <c r="L282" s="275">
        <v>0</v>
      </c>
      <c r="M282" s="276">
        <v>0</v>
      </c>
      <c r="N282" s="277">
        <v>789862.702</v>
      </c>
    </row>
    <row r="283" spans="1:14" ht="16.5" customHeight="1">
      <c r="A283" s="259"/>
      <c r="B283" s="260"/>
      <c r="C283" s="301"/>
      <c r="D283" s="497" t="s">
        <v>220</v>
      </c>
      <c r="E283" s="497"/>
      <c r="F283" s="497"/>
      <c r="G283" s="497"/>
      <c r="H283" s="497"/>
      <c r="I283" s="498"/>
      <c r="J283" s="261">
        <v>927</v>
      </c>
      <c r="K283" s="262">
        <v>409</v>
      </c>
      <c r="L283" s="263">
        <v>0</v>
      </c>
      <c r="M283" s="264">
        <v>0</v>
      </c>
      <c r="N283" s="265">
        <v>46762</v>
      </c>
    </row>
    <row r="284" spans="1:14" ht="16.5" customHeight="1">
      <c r="A284" s="266"/>
      <c r="B284" s="260"/>
      <c r="C284" s="301"/>
      <c r="D284" s="302"/>
      <c r="E284" s="499" t="s">
        <v>220</v>
      </c>
      <c r="F284" s="499"/>
      <c r="G284" s="499"/>
      <c r="H284" s="499"/>
      <c r="I284" s="500"/>
      <c r="J284" s="267">
        <v>927</v>
      </c>
      <c r="K284" s="268">
        <v>409</v>
      </c>
      <c r="L284" s="269">
        <v>3150000</v>
      </c>
      <c r="M284" s="270">
        <v>0</v>
      </c>
      <c r="N284" s="271">
        <v>46762</v>
      </c>
    </row>
    <row r="285" spans="1:14" ht="16.5" customHeight="1">
      <c r="A285" s="266"/>
      <c r="B285" s="260"/>
      <c r="C285" s="301"/>
      <c r="D285" s="302"/>
      <c r="E285" s="303"/>
      <c r="F285" s="499" t="s">
        <v>521</v>
      </c>
      <c r="G285" s="499"/>
      <c r="H285" s="499"/>
      <c r="I285" s="500"/>
      <c r="J285" s="267">
        <v>927</v>
      </c>
      <c r="K285" s="268">
        <v>409</v>
      </c>
      <c r="L285" s="269">
        <v>3150200</v>
      </c>
      <c r="M285" s="270">
        <v>0</v>
      </c>
      <c r="N285" s="271">
        <v>46762</v>
      </c>
    </row>
    <row r="286" spans="1:14" ht="140.25" customHeight="1">
      <c r="A286" s="266"/>
      <c r="B286" s="260"/>
      <c r="C286" s="301"/>
      <c r="D286" s="302"/>
      <c r="E286" s="303"/>
      <c r="F286" s="303"/>
      <c r="G286" s="499" t="s">
        <v>662</v>
      </c>
      <c r="H286" s="499"/>
      <c r="I286" s="500"/>
      <c r="J286" s="267">
        <v>927</v>
      </c>
      <c r="K286" s="268">
        <v>409</v>
      </c>
      <c r="L286" s="269">
        <v>3150201</v>
      </c>
      <c r="M286" s="270">
        <v>0</v>
      </c>
      <c r="N286" s="271">
        <v>46762</v>
      </c>
    </row>
    <row r="287" spans="1:14" ht="15" customHeight="1">
      <c r="A287" s="266"/>
      <c r="B287" s="260"/>
      <c r="C287" s="301"/>
      <c r="D287" s="302"/>
      <c r="E287" s="303"/>
      <c r="F287" s="303"/>
      <c r="G287" s="303"/>
      <c r="H287" s="503" t="s">
        <v>493</v>
      </c>
      <c r="I287" s="504"/>
      <c r="J287" s="267">
        <v>927</v>
      </c>
      <c r="K287" s="268">
        <v>409</v>
      </c>
      <c r="L287" s="269">
        <v>3150201</v>
      </c>
      <c r="M287" s="270">
        <v>3</v>
      </c>
      <c r="N287" s="271">
        <v>46762</v>
      </c>
    </row>
    <row r="288" spans="1:14" ht="15" customHeight="1">
      <c r="A288" s="259"/>
      <c r="B288" s="260"/>
      <c r="C288" s="301"/>
      <c r="D288" s="497" t="s">
        <v>223</v>
      </c>
      <c r="E288" s="497"/>
      <c r="F288" s="497"/>
      <c r="G288" s="497"/>
      <c r="H288" s="497"/>
      <c r="I288" s="498"/>
      <c r="J288" s="261">
        <v>927</v>
      </c>
      <c r="K288" s="262">
        <v>501</v>
      </c>
      <c r="L288" s="263">
        <v>0</v>
      </c>
      <c r="M288" s="264">
        <v>0</v>
      </c>
      <c r="N288" s="265">
        <v>419574.002</v>
      </c>
    </row>
    <row r="289" spans="1:14" ht="53.25" customHeight="1">
      <c r="A289" s="266"/>
      <c r="B289" s="260"/>
      <c r="C289" s="301"/>
      <c r="D289" s="302"/>
      <c r="E289" s="499" t="s">
        <v>523</v>
      </c>
      <c r="F289" s="499"/>
      <c r="G289" s="499"/>
      <c r="H289" s="499"/>
      <c r="I289" s="500"/>
      <c r="J289" s="267">
        <v>927</v>
      </c>
      <c r="K289" s="268">
        <v>501</v>
      </c>
      <c r="L289" s="269">
        <v>980000</v>
      </c>
      <c r="M289" s="270">
        <v>0</v>
      </c>
      <c r="N289" s="271">
        <v>0</v>
      </c>
    </row>
    <row r="290" spans="1:14" ht="126.75" customHeight="1">
      <c r="A290" s="266"/>
      <c r="B290" s="260"/>
      <c r="C290" s="301"/>
      <c r="D290" s="302"/>
      <c r="E290" s="303"/>
      <c r="F290" s="499" t="s">
        <v>649</v>
      </c>
      <c r="G290" s="499"/>
      <c r="H290" s="499"/>
      <c r="I290" s="500"/>
      <c r="J290" s="267">
        <v>927</v>
      </c>
      <c r="K290" s="268">
        <v>501</v>
      </c>
      <c r="L290" s="269">
        <v>980100</v>
      </c>
      <c r="M290" s="270">
        <v>0</v>
      </c>
      <c r="N290" s="271">
        <v>0</v>
      </c>
    </row>
    <row r="291" spans="1:14" ht="108.75" customHeight="1">
      <c r="A291" s="266"/>
      <c r="B291" s="260"/>
      <c r="C291" s="301"/>
      <c r="D291" s="302"/>
      <c r="E291" s="303"/>
      <c r="F291" s="303"/>
      <c r="G291" s="499" t="s">
        <v>650</v>
      </c>
      <c r="H291" s="499"/>
      <c r="I291" s="500"/>
      <c r="J291" s="267">
        <v>927</v>
      </c>
      <c r="K291" s="268">
        <v>501</v>
      </c>
      <c r="L291" s="269">
        <v>980101</v>
      </c>
      <c r="M291" s="270">
        <v>0</v>
      </c>
      <c r="N291" s="271">
        <v>0</v>
      </c>
    </row>
    <row r="292" spans="1:14" ht="32.25" customHeight="1">
      <c r="A292" s="266"/>
      <c r="B292" s="260"/>
      <c r="C292" s="301"/>
      <c r="D292" s="302"/>
      <c r="E292" s="303"/>
      <c r="F292" s="303"/>
      <c r="G292" s="303"/>
      <c r="H292" s="503" t="s">
        <v>264</v>
      </c>
      <c r="I292" s="504"/>
      <c r="J292" s="267">
        <v>927</v>
      </c>
      <c r="K292" s="268">
        <v>501</v>
      </c>
      <c r="L292" s="269">
        <v>980101</v>
      </c>
      <c r="M292" s="270">
        <v>500</v>
      </c>
      <c r="N292" s="271">
        <v>0</v>
      </c>
    </row>
    <row r="293" spans="1:14" ht="97.5" customHeight="1">
      <c r="A293" s="266"/>
      <c r="B293" s="260"/>
      <c r="C293" s="301"/>
      <c r="D293" s="302"/>
      <c r="E293" s="303"/>
      <c r="F293" s="499" t="s">
        <v>525</v>
      </c>
      <c r="G293" s="499"/>
      <c r="H293" s="499"/>
      <c r="I293" s="500"/>
      <c r="J293" s="267">
        <v>927</v>
      </c>
      <c r="K293" s="268">
        <v>501</v>
      </c>
      <c r="L293" s="269">
        <v>980200</v>
      </c>
      <c r="M293" s="270">
        <v>0</v>
      </c>
      <c r="N293" s="271">
        <v>0</v>
      </c>
    </row>
    <row r="294" spans="1:14" ht="75.75" customHeight="1">
      <c r="A294" s="266"/>
      <c r="B294" s="260"/>
      <c r="C294" s="301"/>
      <c r="D294" s="302"/>
      <c r="E294" s="303"/>
      <c r="F294" s="303"/>
      <c r="G294" s="499" t="s">
        <v>526</v>
      </c>
      <c r="H294" s="499"/>
      <c r="I294" s="500"/>
      <c r="J294" s="267">
        <v>927</v>
      </c>
      <c r="K294" s="268">
        <v>501</v>
      </c>
      <c r="L294" s="269">
        <v>980201</v>
      </c>
      <c r="M294" s="270">
        <v>0</v>
      </c>
      <c r="N294" s="271">
        <v>0</v>
      </c>
    </row>
    <row r="295" spans="1:14" ht="32.25" customHeight="1">
      <c r="A295" s="266"/>
      <c r="B295" s="260"/>
      <c r="C295" s="301"/>
      <c r="D295" s="302"/>
      <c r="E295" s="303"/>
      <c r="F295" s="303"/>
      <c r="G295" s="303"/>
      <c r="H295" s="503" t="s">
        <v>264</v>
      </c>
      <c r="I295" s="504"/>
      <c r="J295" s="267">
        <v>927</v>
      </c>
      <c r="K295" s="268">
        <v>501</v>
      </c>
      <c r="L295" s="269">
        <v>980201</v>
      </c>
      <c r="M295" s="270">
        <v>500</v>
      </c>
      <c r="N295" s="271">
        <v>0</v>
      </c>
    </row>
    <row r="296" spans="1:14" ht="15.75" customHeight="1">
      <c r="A296" s="266"/>
      <c r="B296" s="260"/>
      <c r="C296" s="301"/>
      <c r="D296" s="302"/>
      <c r="E296" s="499" t="s">
        <v>527</v>
      </c>
      <c r="F296" s="499"/>
      <c r="G296" s="499"/>
      <c r="H296" s="499"/>
      <c r="I296" s="500"/>
      <c r="J296" s="267">
        <v>927</v>
      </c>
      <c r="K296" s="268">
        <v>501</v>
      </c>
      <c r="L296" s="269">
        <v>1000000</v>
      </c>
      <c r="M296" s="270">
        <v>0</v>
      </c>
      <c r="N296" s="271">
        <v>365139.532</v>
      </c>
    </row>
    <row r="297" spans="1:14" ht="61.5" customHeight="1">
      <c r="A297" s="266"/>
      <c r="B297" s="260"/>
      <c r="C297" s="301"/>
      <c r="D297" s="302"/>
      <c r="E297" s="303"/>
      <c r="F297" s="499" t="s">
        <v>634</v>
      </c>
      <c r="G297" s="499"/>
      <c r="H297" s="499"/>
      <c r="I297" s="500"/>
      <c r="J297" s="267">
        <v>927</v>
      </c>
      <c r="K297" s="268">
        <v>501</v>
      </c>
      <c r="L297" s="269">
        <v>1008200</v>
      </c>
      <c r="M297" s="270">
        <v>0</v>
      </c>
      <c r="N297" s="271">
        <v>365139.532</v>
      </c>
    </row>
    <row r="298" spans="1:14" ht="114" customHeight="1">
      <c r="A298" s="266"/>
      <c r="B298" s="260"/>
      <c r="C298" s="301"/>
      <c r="D298" s="302"/>
      <c r="E298" s="303"/>
      <c r="F298" s="303"/>
      <c r="G298" s="499" t="s">
        <v>663</v>
      </c>
      <c r="H298" s="499"/>
      <c r="I298" s="500"/>
      <c r="J298" s="267">
        <v>927</v>
      </c>
      <c r="K298" s="268">
        <v>501</v>
      </c>
      <c r="L298" s="269">
        <v>1008201</v>
      </c>
      <c r="M298" s="270">
        <v>0</v>
      </c>
      <c r="N298" s="271">
        <v>2636.42</v>
      </c>
    </row>
    <row r="299" spans="1:14" ht="15.75" customHeight="1">
      <c r="A299" s="266"/>
      <c r="B299" s="260"/>
      <c r="C299" s="301"/>
      <c r="D299" s="302"/>
      <c r="E299" s="303"/>
      <c r="F299" s="303"/>
      <c r="G299" s="303"/>
      <c r="H299" s="503" t="s">
        <v>493</v>
      </c>
      <c r="I299" s="504"/>
      <c r="J299" s="267">
        <v>927</v>
      </c>
      <c r="K299" s="268">
        <v>501</v>
      </c>
      <c r="L299" s="269">
        <v>1008201</v>
      </c>
      <c r="M299" s="270">
        <v>3</v>
      </c>
      <c r="N299" s="271">
        <v>2636.42</v>
      </c>
    </row>
    <row r="300" spans="1:14" ht="113.25" customHeight="1">
      <c r="A300" s="266"/>
      <c r="B300" s="260"/>
      <c r="C300" s="301"/>
      <c r="D300" s="302"/>
      <c r="E300" s="303"/>
      <c r="F300" s="303"/>
      <c r="G300" s="499" t="s">
        <v>664</v>
      </c>
      <c r="H300" s="499"/>
      <c r="I300" s="500"/>
      <c r="J300" s="267">
        <v>927</v>
      </c>
      <c r="K300" s="268">
        <v>501</v>
      </c>
      <c r="L300" s="269">
        <v>1008202</v>
      </c>
      <c r="M300" s="270">
        <v>0</v>
      </c>
      <c r="N300" s="271">
        <v>1661.101</v>
      </c>
    </row>
    <row r="301" spans="1:14" ht="18" customHeight="1">
      <c r="A301" s="266"/>
      <c r="B301" s="260"/>
      <c r="C301" s="301"/>
      <c r="D301" s="302"/>
      <c r="E301" s="303"/>
      <c r="F301" s="303"/>
      <c r="G301" s="303"/>
      <c r="H301" s="503" t="s">
        <v>493</v>
      </c>
      <c r="I301" s="504"/>
      <c r="J301" s="267">
        <v>927</v>
      </c>
      <c r="K301" s="268">
        <v>501</v>
      </c>
      <c r="L301" s="269">
        <v>1008202</v>
      </c>
      <c r="M301" s="270">
        <v>3</v>
      </c>
      <c r="N301" s="271">
        <v>1661.101</v>
      </c>
    </row>
    <row r="302" spans="1:14" ht="112.5" customHeight="1">
      <c r="A302" s="266"/>
      <c r="B302" s="260"/>
      <c r="C302" s="301"/>
      <c r="D302" s="302"/>
      <c r="E302" s="303"/>
      <c r="F302" s="303"/>
      <c r="G302" s="499" t="s">
        <v>665</v>
      </c>
      <c r="H302" s="499"/>
      <c r="I302" s="500"/>
      <c r="J302" s="267">
        <v>927</v>
      </c>
      <c r="K302" s="268">
        <v>501</v>
      </c>
      <c r="L302" s="269">
        <v>1008203</v>
      </c>
      <c r="M302" s="270">
        <v>0</v>
      </c>
      <c r="N302" s="271">
        <v>1512.201</v>
      </c>
    </row>
    <row r="303" spans="1:14" ht="18" customHeight="1">
      <c r="A303" s="266"/>
      <c r="B303" s="260"/>
      <c r="C303" s="301"/>
      <c r="D303" s="302"/>
      <c r="E303" s="303"/>
      <c r="F303" s="303"/>
      <c r="G303" s="303"/>
      <c r="H303" s="503" t="s">
        <v>493</v>
      </c>
      <c r="I303" s="504"/>
      <c r="J303" s="267">
        <v>927</v>
      </c>
      <c r="K303" s="268">
        <v>501</v>
      </c>
      <c r="L303" s="269">
        <v>1008203</v>
      </c>
      <c r="M303" s="270">
        <v>3</v>
      </c>
      <c r="N303" s="271">
        <v>1512.201</v>
      </c>
    </row>
    <row r="304" spans="1:14" ht="94.5" customHeight="1">
      <c r="A304" s="266"/>
      <c r="B304" s="260"/>
      <c r="C304" s="301"/>
      <c r="D304" s="302"/>
      <c r="E304" s="303"/>
      <c r="F304" s="303"/>
      <c r="G304" s="499" t="s">
        <v>666</v>
      </c>
      <c r="H304" s="499"/>
      <c r="I304" s="500"/>
      <c r="J304" s="267">
        <v>927</v>
      </c>
      <c r="K304" s="268">
        <v>501</v>
      </c>
      <c r="L304" s="269">
        <v>1008204</v>
      </c>
      <c r="M304" s="270">
        <v>0</v>
      </c>
      <c r="N304" s="271">
        <v>632.782</v>
      </c>
    </row>
    <row r="305" spans="1:14" ht="18" customHeight="1">
      <c r="A305" s="266"/>
      <c r="B305" s="260"/>
      <c r="C305" s="301"/>
      <c r="D305" s="302"/>
      <c r="E305" s="303"/>
      <c r="F305" s="303"/>
      <c r="G305" s="303"/>
      <c r="H305" s="503" t="s">
        <v>493</v>
      </c>
      <c r="I305" s="504"/>
      <c r="J305" s="267">
        <v>927</v>
      </c>
      <c r="K305" s="268">
        <v>501</v>
      </c>
      <c r="L305" s="269">
        <v>1008204</v>
      </c>
      <c r="M305" s="270">
        <v>3</v>
      </c>
      <c r="N305" s="271">
        <v>632.782</v>
      </c>
    </row>
    <row r="306" spans="1:14" ht="111" customHeight="1">
      <c r="A306" s="266"/>
      <c r="B306" s="260"/>
      <c r="C306" s="301"/>
      <c r="D306" s="302"/>
      <c r="E306" s="303"/>
      <c r="F306" s="303"/>
      <c r="G306" s="499" t="s">
        <v>667</v>
      </c>
      <c r="H306" s="499"/>
      <c r="I306" s="500"/>
      <c r="J306" s="267">
        <v>927</v>
      </c>
      <c r="K306" s="268">
        <v>501</v>
      </c>
      <c r="L306" s="269">
        <v>1008205</v>
      </c>
      <c r="M306" s="270">
        <v>0</v>
      </c>
      <c r="N306" s="271">
        <v>542.028</v>
      </c>
    </row>
    <row r="307" spans="1:14" ht="16.5" customHeight="1">
      <c r="A307" s="266"/>
      <c r="B307" s="260"/>
      <c r="C307" s="301"/>
      <c r="D307" s="302"/>
      <c r="E307" s="303"/>
      <c r="F307" s="303"/>
      <c r="G307" s="303"/>
      <c r="H307" s="503" t="s">
        <v>493</v>
      </c>
      <c r="I307" s="504"/>
      <c r="J307" s="267">
        <v>927</v>
      </c>
      <c r="K307" s="268">
        <v>501</v>
      </c>
      <c r="L307" s="269">
        <v>1008205</v>
      </c>
      <c r="M307" s="270">
        <v>3</v>
      </c>
      <c r="N307" s="271">
        <v>542.028</v>
      </c>
    </row>
    <row r="308" spans="1:14" ht="62.25" customHeight="1">
      <c r="A308" s="266"/>
      <c r="B308" s="260"/>
      <c r="C308" s="301"/>
      <c r="D308" s="302"/>
      <c r="E308" s="303"/>
      <c r="F308" s="303"/>
      <c r="G308" s="499" t="s">
        <v>528</v>
      </c>
      <c r="H308" s="499"/>
      <c r="I308" s="500"/>
      <c r="J308" s="267">
        <v>927</v>
      </c>
      <c r="K308" s="268">
        <v>501</v>
      </c>
      <c r="L308" s="269">
        <v>1008206</v>
      </c>
      <c r="M308" s="270">
        <v>0</v>
      </c>
      <c r="N308" s="271">
        <v>173.945</v>
      </c>
    </row>
    <row r="309" spans="1:14" ht="17.25" customHeight="1">
      <c r="A309" s="266"/>
      <c r="B309" s="260"/>
      <c r="C309" s="301"/>
      <c r="D309" s="302"/>
      <c r="E309" s="303"/>
      <c r="F309" s="303"/>
      <c r="G309" s="303"/>
      <c r="H309" s="503" t="s">
        <v>493</v>
      </c>
      <c r="I309" s="504"/>
      <c r="J309" s="267">
        <v>927</v>
      </c>
      <c r="K309" s="268">
        <v>501</v>
      </c>
      <c r="L309" s="269">
        <v>1008206</v>
      </c>
      <c r="M309" s="270">
        <v>3</v>
      </c>
      <c r="N309" s="271">
        <v>173.945</v>
      </c>
    </row>
    <row r="310" spans="1:14" ht="47.25" customHeight="1">
      <c r="A310" s="266"/>
      <c r="B310" s="260"/>
      <c r="C310" s="301"/>
      <c r="D310" s="302"/>
      <c r="E310" s="303"/>
      <c r="F310" s="303"/>
      <c r="G310" s="499" t="s">
        <v>529</v>
      </c>
      <c r="H310" s="499"/>
      <c r="I310" s="500"/>
      <c r="J310" s="267">
        <v>927</v>
      </c>
      <c r="K310" s="268">
        <v>501</v>
      </c>
      <c r="L310" s="269">
        <v>1008207</v>
      </c>
      <c r="M310" s="270">
        <v>0</v>
      </c>
      <c r="N310" s="271">
        <v>329.175</v>
      </c>
    </row>
    <row r="311" spans="1:14" ht="16.5" customHeight="1">
      <c r="A311" s="266"/>
      <c r="B311" s="260"/>
      <c r="C311" s="301"/>
      <c r="D311" s="302"/>
      <c r="E311" s="303"/>
      <c r="F311" s="303"/>
      <c r="G311" s="303"/>
      <c r="H311" s="503" t="s">
        <v>493</v>
      </c>
      <c r="I311" s="504"/>
      <c r="J311" s="267">
        <v>927</v>
      </c>
      <c r="K311" s="268">
        <v>501</v>
      </c>
      <c r="L311" s="269">
        <v>1008207</v>
      </c>
      <c r="M311" s="270">
        <v>3</v>
      </c>
      <c r="N311" s="271">
        <v>329.175</v>
      </c>
    </row>
    <row r="312" spans="1:14" ht="78.75" customHeight="1">
      <c r="A312" s="266"/>
      <c r="B312" s="260"/>
      <c r="C312" s="301"/>
      <c r="D312" s="302"/>
      <c r="E312" s="303"/>
      <c r="F312" s="303"/>
      <c r="G312" s="499" t="s">
        <v>640</v>
      </c>
      <c r="H312" s="499"/>
      <c r="I312" s="500"/>
      <c r="J312" s="267">
        <v>927</v>
      </c>
      <c r="K312" s="268">
        <v>501</v>
      </c>
      <c r="L312" s="269">
        <v>1008208</v>
      </c>
      <c r="M312" s="270">
        <v>0</v>
      </c>
      <c r="N312" s="271">
        <v>160269.907</v>
      </c>
    </row>
    <row r="313" spans="1:14" ht="18" customHeight="1">
      <c r="A313" s="266"/>
      <c r="B313" s="260"/>
      <c r="C313" s="301"/>
      <c r="D313" s="302"/>
      <c r="E313" s="303"/>
      <c r="F313" s="303"/>
      <c r="G313" s="303"/>
      <c r="H313" s="503" t="s">
        <v>493</v>
      </c>
      <c r="I313" s="504"/>
      <c r="J313" s="267">
        <v>927</v>
      </c>
      <c r="K313" s="268">
        <v>501</v>
      </c>
      <c r="L313" s="269">
        <v>1008208</v>
      </c>
      <c r="M313" s="270">
        <v>3</v>
      </c>
      <c r="N313" s="271">
        <v>160269.907</v>
      </c>
    </row>
    <row r="314" spans="1:14" ht="75.75" customHeight="1">
      <c r="A314" s="266"/>
      <c r="B314" s="260"/>
      <c r="C314" s="301"/>
      <c r="D314" s="302"/>
      <c r="E314" s="303"/>
      <c r="F314" s="303"/>
      <c r="G314" s="499" t="s">
        <v>641</v>
      </c>
      <c r="H314" s="499"/>
      <c r="I314" s="500"/>
      <c r="J314" s="267">
        <v>927</v>
      </c>
      <c r="K314" s="268">
        <v>501</v>
      </c>
      <c r="L314" s="269">
        <v>1008209</v>
      </c>
      <c r="M314" s="270">
        <v>0</v>
      </c>
      <c r="N314" s="271">
        <v>172198.883</v>
      </c>
    </row>
    <row r="315" spans="1:14" ht="18" customHeight="1">
      <c r="A315" s="266"/>
      <c r="B315" s="260"/>
      <c r="C315" s="301"/>
      <c r="D315" s="302"/>
      <c r="E315" s="303"/>
      <c r="F315" s="303"/>
      <c r="G315" s="303"/>
      <c r="H315" s="503" t="s">
        <v>493</v>
      </c>
      <c r="I315" s="504"/>
      <c r="J315" s="267">
        <v>927</v>
      </c>
      <c r="K315" s="268">
        <v>501</v>
      </c>
      <c r="L315" s="269">
        <v>1008209</v>
      </c>
      <c r="M315" s="270">
        <v>3</v>
      </c>
      <c r="N315" s="271">
        <v>172198.883</v>
      </c>
    </row>
    <row r="316" spans="1:14" ht="63.75" customHeight="1">
      <c r="A316" s="266"/>
      <c r="B316" s="260"/>
      <c r="C316" s="301"/>
      <c r="D316" s="302"/>
      <c r="E316" s="303"/>
      <c r="F316" s="303"/>
      <c r="G316" s="499" t="s">
        <v>530</v>
      </c>
      <c r="H316" s="499"/>
      <c r="I316" s="500"/>
      <c r="J316" s="267">
        <v>927</v>
      </c>
      <c r="K316" s="268">
        <v>501</v>
      </c>
      <c r="L316" s="269">
        <v>1008210</v>
      </c>
      <c r="M316" s="270">
        <v>0</v>
      </c>
      <c r="N316" s="271">
        <v>8781.94</v>
      </c>
    </row>
    <row r="317" spans="1:14" ht="17.25" customHeight="1">
      <c r="A317" s="266"/>
      <c r="B317" s="260"/>
      <c r="C317" s="301"/>
      <c r="D317" s="302"/>
      <c r="E317" s="303"/>
      <c r="F317" s="303"/>
      <c r="G317" s="303"/>
      <c r="H317" s="503" t="s">
        <v>493</v>
      </c>
      <c r="I317" s="504"/>
      <c r="J317" s="267">
        <v>927</v>
      </c>
      <c r="K317" s="268">
        <v>501</v>
      </c>
      <c r="L317" s="269">
        <v>1008210</v>
      </c>
      <c r="M317" s="270">
        <v>3</v>
      </c>
      <c r="N317" s="271">
        <v>8781.94</v>
      </c>
    </row>
    <row r="318" spans="1:14" ht="45" customHeight="1">
      <c r="A318" s="266"/>
      <c r="B318" s="260"/>
      <c r="C318" s="301"/>
      <c r="D318" s="302"/>
      <c r="E318" s="303"/>
      <c r="F318" s="303"/>
      <c r="G318" s="499" t="s">
        <v>531</v>
      </c>
      <c r="H318" s="499"/>
      <c r="I318" s="500"/>
      <c r="J318" s="267">
        <v>927</v>
      </c>
      <c r="K318" s="268">
        <v>501</v>
      </c>
      <c r="L318" s="269">
        <v>1008211</v>
      </c>
      <c r="M318" s="270">
        <v>0</v>
      </c>
      <c r="N318" s="271">
        <v>16401.15</v>
      </c>
    </row>
    <row r="319" spans="1:14" ht="18" customHeight="1">
      <c r="A319" s="266"/>
      <c r="B319" s="260"/>
      <c r="C319" s="301"/>
      <c r="D319" s="302"/>
      <c r="E319" s="303"/>
      <c r="F319" s="303"/>
      <c r="G319" s="303"/>
      <c r="H319" s="503" t="s">
        <v>493</v>
      </c>
      <c r="I319" s="504"/>
      <c r="J319" s="267">
        <v>927</v>
      </c>
      <c r="K319" s="268">
        <v>501</v>
      </c>
      <c r="L319" s="269">
        <v>1008211</v>
      </c>
      <c r="M319" s="270">
        <v>3</v>
      </c>
      <c r="N319" s="271">
        <v>16401.15</v>
      </c>
    </row>
    <row r="320" spans="1:14" ht="32.25" customHeight="1">
      <c r="A320" s="266"/>
      <c r="B320" s="260"/>
      <c r="C320" s="301"/>
      <c r="D320" s="302"/>
      <c r="E320" s="499" t="s">
        <v>533</v>
      </c>
      <c r="F320" s="499"/>
      <c r="G320" s="499"/>
      <c r="H320" s="499"/>
      <c r="I320" s="500"/>
      <c r="J320" s="267">
        <v>927</v>
      </c>
      <c r="K320" s="268">
        <v>501</v>
      </c>
      <c r="L320" s="269">
        <v>1040000</v>
      </c>
      <c r="M320" s="270">
        <v>0</v>
      </c>
      <c r="N320" s="271">
        <v>54434.47</v>
      </c>
    </row>
    <row r="321" spans="1:14" ht="62.25" customHeight="1">
      <c r="A321" s="266"/>
      <c r="B321" s="260"/>
      <c r="C321" s="301"/>
      <c r="D321" s="302"/>
      <c r="E321" s="303"/>
      <c r="F321" s="499" t="s">
        <v>534</v>
      </c>
      <c r="G321" s="499"/>
      <c r="H321" s="499"/>
      <c r="I321" s="500"/>
      <c r="J321" s="267">
        <v>927</v>
      </c>
      <c r="K321" s="268">
        <v>501</v>
      </c>
      <c r="L321" s="269">
        <v>1040400</v>
      </c>
      <c r="M321" s="270">
        <v>0</v>
      </c>
      <c r="N321" s="271">
        <v>20130.9</v>
      </c>
    </row>
    <row r="322" spans="1:14" ht="139.5" customHeight="1">
      <c r="A322" s="266"/>
      <c r="B322" s="260"/>
      <c r="C322" s="301"/>
      <c r="D322" s="302"/>
      <c r="E322" s="303"/>
      <c r="F322" s="303"/>
      <c r="G322" s="499" t="s">
        <v>651</v>
      </c>
      <c r="H322" s="499"/>
      <c r="I322" s="500"/>
      <c r="J322" s="267">
        <v>927</v>
      </c>
      <c r="K322" s="268">
        <v>501</v>
      </c>
      <c r="L322" s="269">
        <v>1040401</v>
      </c>
      <c r="M322" s="270">
        <v>0</v>
      </c>
      <c r="N322" s="271">
        <v>20130.9</v>
      </c>
    </row>
    <row r="323" spans="1:14" ht="16.5" customHeight="1">
      <c r="A323" s="266"/>
      <c r="B323" s="260"/>
      <c r="C323" s="301"/>
      <c r="D323" s="302"/>
      <c r="E323" s="303"/>
      <c r="F323" s="303"/>
      <c r="G323" s="303"/>
      <c r="H323" s="503" t="s">
        <v>493</v>
      </c>
      <c r="I323" s="504"/>
      <c r="J323" s="267">
        <v>927</v>
      </c>
      <c r="K323" s="268">
        <v>501</v>
      </c>
      <c r="L323" s="269">
        <v>1040401</v>
      </c>
      <c r="M323" s="270">
        <v>3</v>
      </c>
      <c r="N323" s="271">
        <v>20130.9</v>
      </c>
    </row>
    <row r="324" spans="1:14" ht="32.25" customHeight="1">
      <c r="A324" s="266"/>
      <c r="B324" s="260"/>
      <c r="C324" s="301"/>
      <c r="D324" s="302"/>
      <c r="E324" s="303"/>
      <c r="F324" s="499" t="s">
        <v>535</v>
      </c>
      <c r="G324" s="499"/>
      <c r="H324" s="499"/>
      <c r="I324" s="500"/>
      <c r="J324" s="267">
        <v>927</v>
      </c>
      <c r="K324" s="268">
        <v>501</v>
      </c>
      <c r="L324" s="269">
        <v>1040800</v>
      </c>
      <c r="M324" s="270">
        <v>0</v>
      </c>
      <c r="N324" s="271">
        <v>34303.57</v>
      </c>
    </row>
    <row r="325" spans="1:14" ht="67.5" customHeight="1">
      <c r="A325" s="266"/>
      <c r="B325" s="260"/>
      <c r="C325" s="301"/>
      <c r="D325" s="302"/>
      <c r="E325" s="303"/>
      <c r="F325" s="303"/>
      <c r="G325" s="499" t="s">
        <v>536</v>
      </c>
      <c r="H325" s="499"/>
      <c r="I325" s="500"/>
      <c r="J325" s="267">
        <v>927</v>
      </c>
      <c r="K325" s="268">
        <v>501</v>
      </c>
      <c r="L325" s="269">
        <v>1040805</v>
      </c>
      <c r="M325" s="270">
        <v>0</v>
      </c>
      <c r="N325" s="271">
        <v>34303.57</v>
      </c>
    </row>
    <row r="326" spans="1:14" ht="17.25" customHeight="1">
      <c r="A326" s="266"/>
      <c r="B326" s="260"/>
      <c r="C326" s="301"/>
      <c r="D326" s="302"/>
      <c r="E326" s="303"/>
      <c r="F326" s="303"/>
      <c r="G326" s="303"/>
      <c r="H326" s="503" t="s">
        <v>493</v>
      </c>
      <c r="I326" s="504"/>
      <c r="J326" s="267">
        <v>927</v>
      </c>
      <c r="K326" s="268">
        <v>501</v>
      </c>
      <c r="L326" s="269">
        <v>1040805</v>
      </c>
      <c r="M326" s="270">
        <v>3</v>
      </c>
      <c r="N326" s="271">
        <v>34303.57</v>
      </c>
    </row>
    <row r="327" spans="1:14" ht="17.25" customHeight="1">
      <c r="A327" s="259"/>
      <c r="B327" s="260"/>
      <c r="C327" s="301"/>
      <c r="D327" s="497" t="s">
        <v>224</v>
      </c>
      <c r="E327" s="497"/>
      <c r="F327" s="497"/>
      <c r="G327" s="497"/>
      <c r="H327" s="497"/>
      <c r="I327" s="498"/>
      <c r="J327" s="261">
        <v>927</v>
      </c>
      <c r="K327" s="262">
        <v>502</v>
      </c>
      <c r="L327" s="263">
        <v>0</v>
      </c>
      <c r="M327" s="264">
        <v>0</v>
      </c>
      <c r="N327" s="265">
        <v>320299.5</v>
      </c>
    </row>
    <row r="328" spans="1:14" ht="32.25" customHeight="1">
      <c r="A328" s="266"/>
      <c r="B328" s="260"/>
      <c r="C328" s="301"/>
      <c r="D328" s="302"/>
      <c r="E328" s="499" t="s">
        <v>533</v>
      </c>
      <c r="F328" s="499"/>
      <c r="G328" s="499"/>
      <c r="H328" s="499"/>
      <c r="I328" s="500"/>
      <c r="J328" s="267">
        <v>927</v>
      </c>
      <c r="K328" s="268">
        <v>502</v>
      </c>
      <c r="L328" s="269">
        <v>1040000</v>
      </c>
      <c r="M328" s="270">
        <v>0</v>
      </c>
      <c r="N328" s="271">
        <v>2000</v>
      </c>
    </row>
    <row r="329" spans="1:14" ht="32.25" customHeight="1">
      <c r="A329" s="266"/>
      <c r="B329" s="260"/>
      <c r="C329" s="301"/>
      <c r="D329" s="302"/>
      <c r="E329" s="303"/>
      <c r="F329" s="499" t="s">
        <v>540</v>
      </c>
      <c r="G329" s="499"/>
      <c r="H329" s="499"/>
      <c r="I329" s="500"/>
      <c r="J329" s="267">
        <v>927</v>
      </c>
      <c r="K329" s="268">
        <v>502</v>
      </c>
      <c r="L329" s="269">
        <v>1040300</v>
      </c>
      <c r="M329" s="270">
        <v>0</v>
      </c>
      <c r="N329" s="271">
        <v>2000</v>
      </c>
    </row>
    <row r="330" spans="1:14" ht="16.5" customHeight="1">
      <c r="A330" s="266"/>
      <c r="B330" s="260"/>
      <c r="C330" s="301"/>
      <c r="D330" s="302"/>
      <c r="E330" s="303"/>
      <c r="F330" s="303"/>
      <c r="G330" s="303"/>
      <c r="H330" s="503" t="s">
        <v>493</v>
      </c>
      <c r="I330" s="504"/>
      <c r="J330" s="267">
        <v>927</v>
      </c>
      <c r="K330" s="268">
        <v>502</v>
      </c>
      <c r="L330" s="269">
        <v>1040300</v>
      </c>
      <c r="M330" s="270">
        <v>3</v>
      </c>
      <c r="N330" s="271">
        <v>2000</v>
      </c>
    </row>
    <row r="331" spans="1:14" ht="17.25" customHeight="1">
      <c r="A331" s="266"/>
      <c r="B331" s="260"/>
      <c r="C331" s="301"/>
      <c r="D331" s="302"/>
      <c r="E331" s="499" t="s">
        <v>284</v>
      </c>
      <c r="F331" s="499"/>
      <c r="G331" s="499"/>
      <c r="H331" s="499"/>
      <c r="I331" s="500"/>
      <c r="J331" s="267">
        <v>927</v>
      </c>
      <c r="K331" s="268">
        <v>502</v>
      </c>
      <c r="L331" s="269">
        <v>3510000</v>
      </c>
      <c r="M331" s="270">
        <v>0</v>
      </c>
      <c r="N331" s="271">
        <v>315140.5</v>
      </c>
    </row>
    <row r="332" spans="1:14" ht="63.75" customHeight="1">
      <c r="A332" s="266"/>
      <c r="B332" s="260"/>
      <c r="C332" s="301"/>
      <c r="D332" s="302"/>
      <c r="E332" s="303"/>
      <c r="F332" s="499" t="s">
        <v>285</v>
      </c>
      <c r="G332" s="499"/>
      <c r="H332" s="499"/>
      <c r="I332" s="500"/>
      <c r="J332" s="267">
        <v>927</v>
      </c>
      <c r="K332" s="268">
        <v>502</v>
      </c>
      <c r="L332" s="269">
        <v>3510200</v>
      </c>
      <c r="M332" s="270">
        <v>0</v>
      </c>
      <c r="N332" s="271">
        <v>315140.5</v>
      </c>
    </row>
    <row r="333" spans="1:14" ht="64.5" customHeight="1">
      <c r="A333" s="266"/>
      <c r="B333" s="260"/>
      <c r="C333" s="301"/>
      <c r="D333" s="302"/>
      <c r="E333" s="303"/>
      <c r="F333" s="303"/>
      <c r="G333" s="499" t="s">
        <v>542</v>
      </c>
      <c r="H333" s="499"/>
      <c r="I333" s="500"/>
      <c r="J333" s="267">
        <v>927</v>
      </c>
      <c r="K333" s="268">
        <v>502</v>
      </c>
      <c r="L333" s="269">
        <v>3510205</v>
      </c>
      <c r="M333" s="270">
        <v>0</v>
      </c>
      <c r="N333" s="271">
        <v>315140.5</v>
      </c>
    </row>
    <row r="334" spans="1:14" ht="17.25" customHeight="1">
      <c r="A334" s="266"/>
      <c r="B334" s="260"/>
      <c r="C334" s="301"/>
      <c r="D334" s="302"/>
      <c r="E334" s="303"/>
      <c r="F334" s="303"/>
      <c r="G334" s="303"/>
      <c r="H334" s="503" t="s">
        <v>283</v>
      </c>
      <c r="I334" s="504"/>
      <c r="J334" s="267">
        <v>927</v>
      </c>
      <c r="K334" s="268">
        <v>502</v>
      </c>
      <c r="L334" s="269">
        <v>3510205</v>
      </c>
      <c r="M334" s="270">
        <v>6</v>
      </c>
      <c r="N334" s="271">
        <v>315140.5</v>
      </c>
    </row>
    <row r="335" spans="1:14" ht="17.25" customHeight="1">
      <c r="A335" s="266"/>
      <c r="B335" s="260"/>
      <c r="C335" s="301"/>
      <c r="D335" s="302"/>
      <c r="E335" s="499" t="s">
        <v>383</v>
      </c>
      <c r="F335" s="499"/>
      <c r="G335" s="499"/>
      <c r="H335" s="499"/>
      <c r="I335" s="500"/>
      <c r="J335" s="267">
        <v>927</v>
      </c>
      <c r="K335" s="268">
        <v>502</v>
      </c>
      <c r="L335" s="269">
        <v>5220000</v>
      </c>
      <c r="M335" s="270">
        <v>0</v>
      </c>
      <c r="N335" s="271">
        <v>3159</v>
      </c>
    </row>
    <row r="336" spans="1:14" ht="45" customHeight="1">
      <c r="A336" s="266"/>
      <c r="B336" s="260"/>
      <c r="C336" s="301"/>
      <c r="D336" s="302"/>
      <c r="E336" s="303"/>
      <c r="F336" s="499" t="s">
        <v>546</v>
      </c>
      <c r="G336" s="499"/>
      <c r="H336" s="499"/>
      <c r="I336" s="500"/>
      <c r="J336" s="267">
        <v>927</v>
      </c>
      <c r="K336" s="268">
        <v>502</v>
      </c>
      <c r="L336" s="269">
        <v>5220900</v>
      </c>
      <c r="M336" s="270">
        <v>0</v>
      </c>
      <c r="N336" s="271">
        <v>3159</v>
      </c>
    </row>
    <row r="337" spans="1:14" ht="63.75" customHeight="1">
      <c r="A337" s="266"/>
      <c r="B337" s="260"/>
      <c r="C337" s="301"/>
      <c r="D337" s="302"/>
      <c r="E337" s="303"/>
      <c r="F337" s="303"/>
      <c r="G337" s="499" t="s">
        <v>547</v>
      </c>
      <c r="H337" s="499"/>
      <c r="I337" s="500"/>
      <c r="J337" s="267">
        <v>927</v>
      </c>
      <c r="K337" s="268">
        <v>502</v>
      </c>
      <c r="L337" s="269">
        <v>5220901</v>
      </c>
      <c r="M337" s="270">
        <v>0</v>
      </c>
      <c r="N337" s="271">
        <v>1275</v>
      </c>
    </row>
    <row r="338" spans="1:14" ht="18.75" customHeight="1">
      <c r="A338" s="266"/>
      <c r="B338" s="260"/>
      <c r="C338" s="301"/>
      <c r="D338" s="302"/>
      <c r="E338" s="303"/>
      <c r="F338" s="303"/>
      <c r="G338" s="303"/>
      <c r="H338" s="503" t="s">
        <v>493</v>
      </c>
      <c r="I338" s="504"/>
      <c r="J338" s="267">
        <v>927</v>
      </c>
      <c r="K338" s="268">
        <v>502</v>
      </c>
      <c r="L338" s="269">
        <v>5220901</v>
      </c>
      <c r="M338" s="270">
        <v>3</v>
      </c>
      <c r="N338" s="271">
        <v>1275</v>
      </c>
    </row>
    <row r="339" spans="1:14" ht="63.75" customHeight="1">
      <c r="A339" s="266"/>
      <c r="B339" s="260"/>
      <c r="C339" s="301"/>
      <c r="D339" s="302"/>
      <c r="E339" s="303"/>
      <c r="F339" s="303"/>
      <c r="G339" s="499" t="s">
        <v>548</v>
      </c>
      <c r="H339" s="499"/>
      <c r="I339" s="500"/>
      <c r="J339" s="267">
        <v>927</v>
      </c>
      <c r="K339" s="268">
        <v>502</v>
      </c>
      <c r="L339" s="269">
        <v>5220902</v>
      </c>
      <c r="M339" s="270">
        <v>0</v>
      </c>
      <c r="N339" s="271">
        <v>1276</v>
      </c>
    </row>
    <row r="340" spans="1:14" ht="18.75" customHeight="1">
      <c r="A340" s="266"/>
      <c r="B340" s="260"/>
      <c r="C340" s="301"/>
      <c r="D340" s="302"/>
      <c r="E340" s="303"/>
      <c r="F340" s="303"/>
      <c r="G340" s="303"/>
      <c r="H340" s="503" t="s">
        <v>493</v>
      </c>
      <c r="I340" s="504"/>
      <c r="J340" s="267">
        <v>927</v>
      </c>
      <c r="K340" s="268">
        <v>502</v>
      </c>
      <c r="L340" s="269">
        <v>5220902</v>
      </c>
      <c r="M340" s="270">
        <v>3</v>
      </c>
      <c r="N340" s="271">
        <v>1276</v>
      </c>
    </row>
    <row r="341" spans="1:14" ht="90.75" customHeight="1">
      <c r="A341" s="266"/>
      <c r="B341" s="260"/>
      <c r="C341" s="301"/>
      <c r="D341" s="302"/>
      <c r="E341" s="303"/>
      <c r="F341" s="303"/>
      <c r="G341" s="499" t="s">
        <v>549</v>
      </c>
      <c r="H341" s="499"/>
      <c r="I341" s="500"/>
      <c r="J341" s="267">
        <v>927</v>
      </c>
      <c r="K341" s="268">
        <v>502</v>
      </c>
      <c r="L341" s="269">
        <v>5220903</v>
      </c>
      <c r="M341" s="270">
        <v>0</v>
      </c>
      <c r="N341" s="271">
        <v>608</v>
      </c>
    </row>
    <row r="342" spans="1:14" ht="16.5" customHeight="1">
      <c r="A342" s="266"/>
      <c r="B342" s="260"/>
      <c r="C342" s="301"/>
      <c r="D342" s="302"/>
      <c r="E342" s="303"/>
      <c r="F342" s="303"/>
      <c r="G342" s="303"/>
      <c r="H342" s="503" t="s">
        <v>493</v>
      </c>
      <c r="I342" s="504"/>
      <c r="J342" s="267">
        <v>927</v>
      </c>
      <c r="K342" s="268">
        <v>502</v>
      </c>
      <c r="L342" s="269">
        <v>5220903</v>
      </c>
      <c r="M342" s="270">
        <v>3</v>
      </c>
      <c r="N342" s="271">
        <v>608</v>
      </c>
    </row>
    <row r="343" spans="1:14" ht="18.75" customHeight="1">
      <c r="A343" s="259"/>
      <c r="B343" s="260"/>
      <c r="C343" s="301"/>
      <c r="D343" s="497" t="s">
        <v>231</v>
      </c>
      <c r="E343" s="497"/>
      <c r="F343" s="497"/>
      <c r="G343" s="497"/>
      <c r="H343" s="497"/>
      <c r="I343" s="498"/>
      <c r="J343" s="261">
        <v>927</v>
      </c>
      <c r="K343" s="262">
        <v>709</v>
      </c>
      <c r="L343" s="263">
        <v>0</v>
      </c>
      <c r="M343" s="264">
        <v>0</v>
      </c>
      <c r="N343" s="265">
        <v>1377.2</v>
      </c>
    </row>
    <row r="344" spans="1:14" ht="48" customHeight="1">
      <c r="A344" s="266"/>
      <c r="B344" s="260"/>
      <c r="C344" s="301"/>
      <c r="D344" s="302"/>
      <c r="E344" s="499" t="s">
        <v>490</v>
      </c>
      <c r="F344" s="499"/>
      <c r="G344" s="499"/>
      <c r="H344" s="499"/>
      <c r="I344" s="500"/>
      <c r="J344" s="267">
        <v>927</v>
      </c>
      <c r="K344" s="268">
        <v>709</v>
      </c>
      <c r="L344" s="269">
        <v>1020000</v>
      </c>
      <c r="M344" s="270">
        <v>0</v>
      </c>
      <c r="N344" s="271">
        <v>1377.2</v>
      </c>
    </row>
    <row r="345" spans="1:14" ht="75.75" customHeight="1">
      <c r="A345" s="266"/>
      <c r="B345" s="260"/>
      <c r="C345" s="301"/>
      <c r="D345" s="302"/>
      <c r="E345" s="303"/>
      <c r="F345" s="499" t="s">
        <v>491</v>
      </c>
      <c r="G345" s="499"/>
      <c r="H345" s="499"/>
      <c r="I345" s="500"/>
      <c r="J345" s="267">
        <v>927</v>
      </c>
      <c r="K345" s="268">
        <v>709</v>
      </c>
      <c r="L345" s="269">
        <v>1020100</v>
      </c>
      <c r="M345" s="270">
        <v>0</v>
      </c>
      <c r="N345" s="271">
        <v>1377.2</v>
      </c>
    </row>
    <row r="346" spans="1:14" ht="60.75" customHeight="1">
      <c r="A346" s="266"/>
      <c r="B346" s="260"/>
      <c r="C346" s="301"/>
      <c r="D346" s="302"/>
      <c r="E346" s="303"/>
      <c r="F346" s="303"/>
      <c r="G346" s="499" t="s">
        <v>594</v>
      </c>
      <c r="H346" s="499"/>
      <c r="I346" s="500"/>
      <c r="J346" s="267">
        <v>927</v>
      </c>
      <c r="K346" s="268">
        <v>709</v>
      </c>
      <c r="L346" s="269">
        <v>1020112</v>
      </c>
      <c r="M346" s="270">
        <v>0</v>
      </c>
      <c r="N346" s="271">
        <v>1377.2</v>
      </c>
    </row>
    <row r="347" spans="1:14" ht="17.25" customHeight="1">
      <c r="A347" s="266"/>
      <c r="B347" s="260"/>
      <c r="C347" s="301"/>
      <c r="D347" s="302"/>
      <c r="E347" s="303"/>
      <c r="F347" s="303"/>
      <c r="G347" s="303"/>
      <c r="H347" s="503" t="s">
        <v>493</v>
      </c>
      <c r="I347" s="504"/>
      <c r="J347" s="267">
        <v>927</v>
      </c>
      <c r="K347" s="268">
        <v>709</v>
      </c>
      <c r="L347" s="269">
        <v>1020112</v>
      </c>
      <c r="M347" s="270">
        <v>3</v>
      </c>
      <c r="N347" s="271">
        <v>1377.2</v>
      </c>
    </row>
    <row r="348" spans="1:14" ht="32.25" customHeight="1">
      <c r="A348" s="259"/>
      <c r="B348" s="260"/>
      <c r="C348" s="301"/>
      <c r="D348" s="497" t="s">
        <v>243</v>
      </c>
      <c r="E348" s="497"/>
      <c r="F348" s="497"/>
      <c r="G348" s="497"/>
      <c r="H348" s="497"/>
      <c r="I348" s="498"/>
      <c r="J348" s="261">
        <v>927</v>
      </c>
      <c r="K348" s="262">
        <v>910</v>
      </c>
      <c r="L348" s="263">
        <v>0</v>
      </c>
      <c r="M348" s="264">
        <v>0</v>
      </c>
      <c r="N348" s="265">
        <v>1850</v>
      </c>
    </row>
    <row r="349" spans="1:14" ht="17.25" customHeight="1">
      <c r="A349" s="266"/>
      <c r="B349" s="260"/>
      <c r="C349" s="301"/>
      <c r="D349" s="302"/>
      <c r="E349" s="499" t="s">
        <v>407</v>
      </c>
      <c r="F349" s="499"/>
      <c r="G349" s="499"/>
      <c r="H349" s="499"/>
      <c r="I349" s="500"/>
      <c r="J349" s="267">
        <v>927</v>
      </c>
      <c r="K349" s="268">
        <v>910</v>
      </c>
      <c r="L349" s="269">
        <v>4860000</v>
      </c>
      <c r="M349" s="270">
        <v>0</v>
      </c>
      <c r="N349" s="271">
        <v>1850</v>
      </c>
    </row>
    <row r="350" spans="1:14" ht="30" customHeight="1">
      <c r="A350" s="266"/>
      <c r="B350" s="260"/>
      <c r="C350" s="301"/>
      <c r="D350" s="302"/>
      <c r="E350" s="303"/>
      <c r="F350" s="499" t="s">
        <v>288</v>
      </c>
      <c r="G350" s="499"/>
      <c r="H350" s="499"/>
      <c r="I350" s="500"/>
      <c r="J350" s="267">
        <v>927</v>
      </c>
      <c r="K350" s="268">
        <v>910</v>
      </c>
      <c r="L350" s="269">
        <v>4869900</v>
      </c>
      <c r="M350" s="270">
        <v>0</v>
      </c>
      <c r="N350" s="271">
        <v>1850</v>
      </c>
    </row>
    <row r="351" spans="1:14" ht="17.25" customHeight="1">
      <c r="A351" s="266"/>
      <c r="B351" s="260"/>
      <c r="C351" s="301"/>
      <c r="D351" s="302"/>
      <c r="E351" s="303"/>
      <c r="F351" s="303"/>
      <c r="G351" s="499" t="s">
        <v>603</v>
      </c>
      <c r="H351" s="499"/>
      <c r="I351" s="500"/>
      <c r="J351" s="267">
        <v>927</v>
      </c>
      <c r="K351" s="268">
        <v>910</v>
      </c>
      <c r="L351" s="269">
        <v>4869902</v>
      </c>
      <c r="M351" s="270">
        <v>0</v>
      </c>
      <c r="N351" s="271">
        <v>1850</v>
      </c>
    </row>
    <row r="352" spans="1:14" ht="17.25" customHeight="1">
      <c r="A352" s="278"/>
      <c r="B352" s="279"/>
      <c r="C352" s="304"/>
      <c r="D352" s="305"/>
      <c r="E352" s="306"/>
      <c r="F352" s="306"/>
      <c r="G352" s="306"/>
      <c r="H352" s="501" t="s">
        <v>290</v>
      </c>
      <c r="I352" s="502"/>
      <c r="J352" s="280">
        <v>927</v>
      </c>
      <c r="K352" s="281">
        <v>910</v>
      </c>
      <c r="L352" s="282">
        <v>4869902</v>
      </c>
      <c r="M352" s="283">
        <v>1</v>
      </c>
      <c r="N352" s="284">
        <v>1850</v>
      </c>
    </row>
    <row r="353" spans="1:14" ht="18" customHeight="1">
      <c r="A353" s="285"/>
      <c r="B353" s="286"/>
      <c r="C353" s="287"/>
      <c r="D353" s="286"/>
      <c r="E353" s="286"/>
      <c r="F353" s="286"/>
      <c r="G353" s="286"/>
      <c r="H353" s="286"/>
      <c r="I353" s="288" t="s">
        <v>252</v>
      </c>
      <c r="J353" s="289" t="s">
        <v>608</v>
      </c>
      <c r="K353" s="290" t="s">
        <v>609</v>
      </c>
      <c r="L353" s="290" t="s">
        <v>610</v>
      </c>
      <c r="M353" s="290" t="s">
        <v>608</v>
      </c>
      <c r="N353" s="291">
        <v>2948722.2150999997</v>
      </c>
    </row>
  </sheetData>
  <sheetProtection/>
  <mergeCells count="343">
    <mergeCell ref="J16:J17"/>
    <mergeCell ref="K16:K17"/>
    <mergeCell ref="L16:L17"/>
    <mergeCell ref="M16:M17"/>
    <mergeCell ref="G23:I23"/>
    <mergeCell ref="H24:I24"/>
    <mergeCell ref="C25:I25"/>
    <mergeCell ref="D26:I26"/>
    <mergeCell ref="C19:I19"/>
    <mergeCell ref="D20:I20"/>
    <mergeCell ref="E21:I21"/>
    <mergeCell ref="F22:I22"/>
    <mergeCell ref="H41:I41"/>
    <mergeCell ref="G42:I42"/>
    <mergeCell ref="H43:I43"/>
    <mergeCell ref="C44:I44"/>
    <mergeCell ref="F37:I37"/>
    <mergeCell ref="G38:I38"/>
    <mergeCell ref="H39:I39"/>
    <mergeCell ref="G40:I40"/>
    <mergeCell ref="G58:I58"/>
    <mergeCell ref="H53:I53"/>
    <mergeCell ref="G54:I54"/>
    <mergeCell ref="H55:I55"/>
    <mergeCell ref="G56:I56"/>
    <mergeCell ref="H51:I51"/>
    <mergeCell ref="G52:I52"/>
    <mergeCell ref="H59:I59"/>
    <mergeCell ref="G60:I60"/>
    <mergeCell ref="H61:I61"/>
    <mergeCell ref="D62:I62"/>
    <mergeCell ref="E63:I63"/>
    <mergeCell ref="F64:I64"/>
    <mergeCell ref="F77:I77"/>
    <mergeCell ref="G78:I78"/>
    <mergeCell ref="H79:I79"/>
    <mergeCell ref="G80:I80"/>
    <mergeCell ref="G74:I74"/>
    <mergeCell ref="H75:I75"/>
    <mergeCell ref="E76:I76"/>
    <mergeCell ref="F89:I89"/>
    <mergeCell ref="G90:I90"/>
    <mergeCell ref="H91:I91"/>
    <mergeCell ref="G92:I92"/>
    <mergeCell ref="H87:I87"/>
    <mergeCell ref="E88:I88"/>
    <mergeCell ref="D112:I112"/>
    <mergeCell ref="H101:I101"/>
    <mergeCell ref="G102:I102"/>
    <mergeCell ref="H103:I103"/>
    <mergeCell ref="G104:I104"/>
    <mergeCell ref="H99:I99"/>
    <mergeCell ref="G100:I100"/>
    <mergeCell ref="F123:I123"/>
    <mergeCell ref="G124:I124"/>
    <mergeCell ref="E113:I113"/>
    <mergeCell ref="F114:I114"/>
    <mergeCell ref="G115:I115"/>
    <mergeCell ref="H116:I116"/>
    <mergeCell ref="E127:I127"/>
    <mergeCell ref="F128:I128"/>
    <mergeCell ref="H129:I129"/>
    <mergeCell ref="G130:I130"/>
    <mergeCell ref="H125:I125"/>
    <mergeCell ref="D126:I126"/>
    <mergeCell ref="H131:I131"/>
    <mergeCell ref="G132:I132"/>
    <mergeCell ref="H133:I133"/>
    <mergeCell ref="E134:I134"/>
    <mergeCell ref="F135:I135"/>
    <mergeCell ref="H136:I136"/>
    <mergeCell ref="F147:I147"/>
    <mergeCell ref="H148:I148"/>
    <mergeCell ref="G137:I137"/>
    <mergeCell ref="H138:I138"/>
    <mergeCell ref="G139:I139"/>
    <mergeCell ref="H140:I140"/>
    <mergeCell ref="F155:I155"/>
    <mergeCell ref="G156:I156"/>
    <mergeCell ref="H157:I157"/>
    <mergeCell ref="G149:I149"/>
    <mergeCell ref="H150:I150"/>
    <mergeCell ref="G151:I151"/>
    <mergeCell ref="H152:I152"/>
    <mergeCell ref="D153:I153"/>
    <mergeCell ref="E154:I154"/>
    <mergeCell ref="H161:I161"/>
    <mergeCell ref="D162:I162"/>
    <mergeCell ref="E163:I163"/>
    <mergeCell ref="F164:I164"/>
    <mergeCell ref="G165:I165"/>
    <mergeCell ref="G158:I158"/>
    <mergeCell ref="H159:I159"/>
    <mergeCell ref="G160:I160"/>
    <mergeCell ref="H179:I179"/>
    <mergeCell ref="G180:I180"/>
    <mergeCell ref="H181:I181"/>
    <mergeCell ref="E182:I182"/>
    <mergeCell ref="H177:I177"/>
    <mergeCell ref="G176:I176"/>
    <mergeCell ref="G178:I178"/>
    <mergeCell ref="H197:I197"/>
    <mergeCell ref="G198:I198"/>
    <mergeCell ref="H199:I199"/>
    <mergeCell ref="G200:I200"/>
    <mergeCell ref="H193:I193"/>
    <mergeCell ref="F194:I194"/>
    <mergeCell ref="G195:I195"/>
    <mergeCell ref="H196:I196"/>
    <mergeCell ref="G219:I219"/>
    <mergeCell ref="H220:I220"/>
    <mergeCell ref="E209:I209"/>
    <mergeCell ref="F210:I210"/>
    <mergeCell ref="G211:I211"/>
    <mergeCell ref="H212:I212"/>
    <mergeCell ref="G223:I223"/>
    <mergeCell ref="H224:I224"/>
    <mergeCell ref="G225:I225"/>
    <mergeCell ref="H226:I226"/>
    <mergeCell ref="G221:I221"/>
    <mergeCell ref="H222:I222"/>
    <mergeCell ref="G243:I243"/>
    <mergeCell ref="H244:I244"/>
    <mergeCell ref="G236:I236"/>
    <mergeCell ref="H237:I237"/>
    <mergeCell ref="G238:I238"/>
    <mergeCell ref="D227:I227"/>
    <mergeCell ref="E228:I228"/>
    <mergeCell ref="F229:I229"/>
    <mergeCell ref="G230:I230"/>
    <mergeCell ref="G245:I245"/>
    <mergeCell ref="H246:I246"/>
    <mergeCell ref="G247:I247"/>
    <mergeCell ref="H248:I248"/>
    <mergeCell ref="D249:I249"/>
    <mergeCell ref="E250:I250"/>
    <mergeCell ref="H261:I261"/>
    <mergeCell ref="G262:I262"/>
    <mergeCell ref="F251:I251"/>
    <mergeCell ref="G252:I252"/>
    <mergeCell ref="H253:I253"/>
    <mergeCell ref="G254:I254"/>
    <mergeCell ref="F273:I273"/>
    <mergeCell ref="G274:I274"/>
    <mergeCell ref="H263:I263"/>
    <mergeCell ref="G264:I264"/>
    <mergeCell ref="H265:I265"/>
    <mergeCell ref="C266:I266"/>
    <mergeCell ref="F285:I285"/>
    <mergeCell ref="G286:I286"/>
    <mergeCell ref="H275:I275"/>
    <mergeCell ref="C276:I276"/>
    <mergeCell ref="D277:I277"/>
    <mergeCell ref="E278:I278"/>
    <mergeCell ref="E289:I289"/>
    <mergeCell ref="F290:I290"/>
    <mergeCell ref="G291:I291"/>
    <mergeCell ref="H292:I292"/>
    <mergeCell ref="H287:I287"/>
    <mergeCell ref="D288:I288"/>
    <mergeCell ref="H303:I303"/>
    <mergeCell ref="G304:I304"/>
    <mergeCell ref="F293:I293"/>
    <mergeCell ref="G294:I294"/>
    <mergeCell ref="H295:I295"/>
    <mergeCell ref="E296:I296"/>
    <mergeCell ref="H315:I315"/>
    <mergeCell ref="G316:I316"/>
    <mergeCell ref="H305:I305"/>
    <mergeCell ref="G306:I306"/>
    <mergeCell ref="H307:I307"/>
    <mergeCell ref="G308:I308"/>
    <mergeCell ref="G318:I318"/>
    <mergeCell ref="H319:I319"/>
    <mergeCell ref="H317:I317"/>
    <mergeCell ref="E320:I320"/>
    <mergeCell ref="F321:I321"/>
    <mergeCell ref="G322:I322"/>
    <mergeCell ref="G333:I333"/>
    <mergeCell ref="H323:I323"/>
    <mergeCell ref="E328:I328"/>
    <mergeCell ref="F324:I324"/>
    <mergeCell ref="G325:I325"/>
    <mergeCell ref="H326:I326"/>
    <mergeCell ref="D327:I327"/>
    <mergeCell ref="A12:N12"/>
    <mergeCell ref="A15:A17"/>
    <mergeCell ref="C15:I17"/>
    <mergeCell ref="J15:M15"/>
    <mergeCell ref="N15:N17"/>
    <mergeCell ref="G339:I339"/>
    <mergeCell ref="F329:I329"/>
    <mergeCell ref="H330:I330"/>
    <mergeCell ref="E331:I331"/>
    <mergeCell ref="F332:I332"/>
    <mergeCell ref="E27:I27"/>
    <mergeCell ref="F28:I28"/>
    <mergeCell ref="G29:I29"/>
    <mergeCell ref="H30:I30"/>
    <mergeCell ref="D35:I35"/>
    <mergeCell ref="E36:I36"/>
    <mergeCell ref="G31:I31"/>
    <mergeCell ref="H32:I32"/>
    <mergeCell ref="G33:I33"/>
    <mergeCell ref="H34:I34"/>
    <mergeCell ref="D45:I45"/>
    <mergeCell ref="E46:I46"/>
    <mergeCell ref="F47:I47"/>
    <mergeCell ref="G48:I48"/>
    <mergeCell ref="H49:I49"/>
    <mergeCell ref="G50:I50"/>
    <mergeCell ref="H57:I57"/>
    <mergeCell ref="D69:I69"/>
    <mergeCell ref="E70:I70"/>
    <mergeCell ref="F71:I71"/>
    <mergeCell ref="G72:I72"/>
    <mergeCell ref="H73:I73"/>
    <mergeCell ref="G65:I65"/>
    <mergeCell ref="H66:I66"/>
    <mergeCell ref="G67:I67"/>
    <mergeCell ref="H68:I68"/>
    <mergeCell ref="H81:I81"/>
    <mergeCell ref="E82:I82"/>
    <mergeCell ref="F83:I83"/>
    <mergeCell ref="G84:I84"/>
    <mergeCell ref="H85:I85"/>
    <mergeCell ref="G86:I86"/>
    <mergeCell ref="H93:I93"/>
    <mergeCell ref="E94:I94"/>
    <mergeCell ref="F95:I95"/>
    <mergeCell ref="G96:I96"/>
    <mergeCell ref="H97:I97"/>
    <mergeCell ref="G98:I98"/>
    <mergeCell ref="H105:I105"/>
    <mergeCell ref="D106:I106"/>
    <mergeCell ref="E107:I107"/>
    <mergeCell ref="F108:I108"/>
    <mergeCell ref="G110:I110"/>
    <mergeCell ref="H111:I111"/>
    <mergeCell ref="H109:I109"/>
    <mergeCell ref="D117:I117"/>
    <mergeCell ref="E118:I118"/>
    <mergeCell ref="F119:I119"/>
    <mergeCell ref="G120:I120"/>
    <mergeCell ref="H121:I121"/>
    <mergeCell ref="E122:I122"/>
    <mergeCell ref="G141:I141"/>
    <mergeCell ref="H142:I142"/>
    <mergeCell ref="G143:I143"/>
    <mergeCell ref="H144:I144"/>
    <mergeCell ref="D145:I145"/>
    <mergeCell ref="E146:I146"/>
    <mergeCell ref="H166:I166"/>
    <mergeCell ref="D171:I171"/>
    <mergeCell ref="E172:I172"/>
    <mergeCell ref="F173:I173"/>
    <mergeCell ref="G174:I174"/>
    <mergeCell ref="H175:I175"/>
    <mergeCell ref="G167:I167"/>
    <mergeCell ref="H168:I168"/>
    <mergeCell ref="G169:I169"/>
    <mergeCell ref="H170:I170"/>
    <mergeCell ref="F183:I183"/>
    <mergeCell ref="D185:I185"/>
    <mergeCell ref="E186:I186"/>
    <mergeCell ref="G190:I190"/>
    <mergeCell ref="H191:I191"/>
    <mergeCell ref="G192:I192"/>
    <mergeCell ref="F187:I187"/>
    <mergeCell ref="G188:I188"/>
    <mergeCell ref="H189:I189"/>
    <mergeCell ref="H184:I184"/>
    <mergeCell ref="H201:I201"/>
    <mergeCell ref="C202:I202"/>
    <mergeCell ref="D203:I203"/>
    <mergeCell ref="E204:I204"/>
    <mergeCell ref="F205:I205"/>
    <mergeCell ref="D208:I208"/>
    <mergeCell ref="G206:I206"/>
    <mergeCell ref="H207:I207"/>
    <mergeCell ref="G213:I213"/>
    <mergeCell ref="H214:I214"/>
    <mergeCell ref="G215:I215"/>
    <mergeCell ref="H216:I216"/>
    <mergeCell ref="G217:I217"/>
    <mergeCell ref="H218:I218"/>
    <mergeCell ref="H231:I231"/>
    <mergeCell ref="G232:I232"/>
    <mergeCell ref="H233:I233"/>
    <mergeCell ref="G234:I234"/>
    <mergeCell ref="H235:I235"/>
    <mergeCell ref="F242:I242"/>
    <mergeCell ref="H239:I239"/>
    <mergeCell ref="G240:I240"/>
    <mergeCell ref="H241:I241"/>
    <mergeCell ref="H255:I255"/>
    <mergeCell ref="G256:I256"/>
    <mergeCell ref="H257:I257"/>
    <mergeCell ref="G258:I258"/>
    <mergeCell ref="H259:I259"/>
    <mergeCell ref="G260:I260"/>
    <mergeCell ref="D267:I267"/>
    <mergeCell ref="E268:I268"/>
    <mergeCell ref="F269:I269"/>
    <mergeCell ref="G270:I270"/>
    <mergeCell ref="H271:I271"/>
    <mergeCell ref="E272:I272"/>
    <mergeCell ref="F279:I279"/>
    <mergeCell ref="G280:I280"/>
    <mergeCell ref="H281:I281"/>
    <mergeCell ref="C282:I282"/>
    <mergeCell ref="D283:I283"/>
    <mergeCell ref="E284:I284"/>
    <mergeCell ref="F297:I297"/>
    <mergeCell ref="G298:I298"/>
    <mergeCell ref="H299:I299"/>
    <mergeCell ref="G300:I300"/>
    <mergeCell ref="H301:I301"/>
    <mergeCell ref="G302:I302"/>
    <mergeCell ref="H309:I309"/>
    <mergeCell ref="G310:I310"/>
    <mergeCell ref="H311:I311"/>
    <mergeCell ref="G312:I312"/>
    <mergeCell ref="H313:I313"/>
    <mergeCell ref="G314:I314"/>
    <mergeCell ref="H347:I347"/>
    <mergeCell ref="H334:I334"/>
    <mergeCell ref="E335:I335"/>
    <mergeCell ref="F336:I336"/>
    <mergeCell ref="G337:I337"/>
    <mergeCell ref="H338:I338"/>
    <mergeCell ref="G341:I341"/>
    <mergeCell ref="H340:I340"/>
    <mergeCell ref="D348:I348"/>
    <mergeCell ref="E349:I349"/>
    <mergeCell ref="F350:I350"/>
    <mergeCell ref="G351:I351"/>
    <mergeCell ref="H352:I352"/>
    <mergeCell ref="H342:I342"/>
    <mergeCell ref="D343:I343"/>
    <mergeCell ref="E344:I344"/>
    <mergeCell ref="F345:I345"/>
    <mergeCell ref="G346:I3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0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6.140625" style="292" customWidth="1"/>
    <col min="2" max="3" width="0.71875" style="292" hidden="1" customWidth="1"/>
    <col min="4" max="6" width="0.5625" style="292" hidden="1" customWidth="1"/>
    <col min="7" max="7" width="0.71875" style="292" hidden="1" customWidth="1"/>
    <col min="8" max="8" width="56.7109375" style="292" customWidth="1"/>
    <col min="9" max="9" width="9.00390625" style="8" customWidth="1"/>
    <col min="10" max="10" width="10.00390625" style="8" customWidth="1"/>
    <col min="11" max="11" width="11.140625" style="8" hidden="1" customWidth="1"/>
    <col min="12" max="12" width="9.8515625" style="8" customWidth="1"/>
    <col min="13" max="13" width="18.140625" style="8" customWidth="1"/>
    <col min="14" max="16384" width="9.140625" style="8" customWidth="1"/>
  </cols>
  <sheetData>
    <row r="1" spans="1:13" ht="12.75" customHeight="1">
      <c r="A1" s="293"/>
      <c r="B1" s="293"/>
      <c r="C1" s="293"/>
      <c r="D1" s="293"/>
      <c r="E1" s="293"/>
      <c r="F1" s="293"/>
      <c r="G1" s="293"/>
      <c r="H1" s="293"/>
      <c r="I1" s="294"/>
      <c r="J1" s="294"/>
      <c r="K1" s="294"/>
      <c r="L1" s="294"/>
      <c r="M1" s="307" t="s">
        <v>196</v>
      </c>
    </row>
    <row r="2" spans="1:13" ht="16.5" customHeight="1">
      <c r="A2" s="295"/>
      <c r="B2" s="295"/>
      <c r="C2" s="295"/>
      <c r="D2" s="295"/>
      <c r="E2" s="295"/>
      <c r="F2" s="295"/>
      <c r="G2" s="295"/>
      <c r="H2" s="295"/>
      <c r="I2" s="297"/>
      <c r="J2" s="297"/>
      <c r="K2" s="297"/>
      <c r="L2" s="297"/>
      <c r="M2" s="307" t="s">
        <v>677</v>
      </c>
    </row>
    <row r="3" spans="1:13" ht="16.5" customHeight="1">
      <c r="A3" s="295"/>
      <c r="B3" s="295"/>
      <c r="C3" s="295"/>
      <c r="D3" s="295"/>
      <c r="E3" s="295"/>
      <c r="F3" s="295"/>
      <c r="G3" s="295"/>
      <c r="H3" s="295"/>
      <c r="I3" s="297"/>
      <c r="J3" s="297"/>
      <c r="K3" s="297"/>
      <c r="L3" s="297"/>
      <c r="M3" s="307" t="s">
        <v>133</v>
      </c>
    </row>
    <row r="4" spans="1:13" ht="16.5" customHeight="1">
      <c r="A4" s="295"/>
      <c r="B4" s="295"/>
      <c r="C4" s="295"/>
      <c r="D4" s="295"/>
      <c r="E4" s="295"/>
      <c r="F4" s="295"/>
      <c r="G4" s="295"/>
      <c r="H4" s="295"/>
      <c r="I4" s="297"/>
      <c r="J4" s="297"/>
      <c r="K4" s="297"/>
      <c r="L4" s="297"/>
      <c r="M4" s="308" t="s">
        <v>795</v>
      </c>
    </row>
    <row r="5" spans="1:13" ht="16.5" customHeight="1">
      <c r="A5" s="295"/>
      <c r="B5" s="295"/>
      <c r="C5" s="295"/>
      <c r="D5" s="295"/>
      <c r="E5" s="295"/>
      <c r="F5" s="295"/>
      <c r="G5" s="295"/>
      <c r="H5" s="295"/>
      <c r="I5" s="297"/>
      <c r="J5" s="297"/>
      <c r="K5" s="297"/>
      <c r="L5" s="297"/>
      <c r="M5" s="309"/>
    </row>
    <row r="6" spans="1:13" ht="16.5" customHeight="1">
      <c r="A6" s="295"/>
      <c r="B6" s="295"/>
      <c r="C6" s="295"/>
      <c r="D6" s="295"/>
      <c r="E6" s="295"/>
      <c r="F6" s="295"/>
      <c r="G6" s="295"/>
      <c r="H6" s="295"/>
      <c r="I6" s="297"/>
      <c r="J6" s="297"/>
      <c r="K6" s="297"/>
      <c r="L6" s="297"/>
      <c r="M6" s="307" t="s">
        <v>668</v>
      </c>
    </row>
    <row r="7" spans="1:13" ht="16.5" customHeight="1">
      <c r="A7" s="295"/>
      <c r="B7" s="295"/>
      <c r="C7" s="295"/>
      <c r="D7" s="295"/>
      <c r="E7" s="295"/>
      <c r="F7" s="295"/>
      <c r="G7" s="295"/>
      <c r="H7" s="295"/>
      <c r="I7" s="297"/>
      <c r="J7" s="297"/>
      <c r="K7" s="297"/>
      <c r="L7" s="297"/>
      <c r="M7" s="307" t="s">
        <v>678</v>
      </c>
    </row>
    <row r="8" spans="1:13" ht="16.5" customHeight="1">
      <c r="A8" s="295"/>
      <c r="B8" s="295"/>
      <c r="C8" s="295"/>
      <c r="D8" s="295"/>
      <c r="E8" s="295"/>
      <c r="F8" s="295"/>
      <c r="G8" s="295"/>
      <c r="H8" s="295"/>
      <c r="I8" s="297"/>
      <c r="J8" s="297"/>
      <c r="K8" s="297"/>
      <c r="L8" s="297"/>
      <c r="M8" s="307" t="s">
        <v>133</v>
      </c>
    </row>
    <row r="9" spans="1:13" ht="16.5" customHeight="1">
      <c r="A9" s="295"/>
      <c r="B9" s="295"/>
      <c r="C9" s="295"/>
      <c r="D9" s="295"/>
      <c r="E9" s="295"/>
      <c r="F9" s="295"/>
      <c r="G9" s="295"/>
      <c r="H9" s="295"/>
      <c r="I9" s="297"/>
      <c r="J9" s="297"/>
      <c r="K9" s="297"/>
      <c r="L9" s="297"/>
      <c r="M9" s="307" t="s">
        <v>131</v>
      </c>
    </row>
    <row r="10" spans="1:13" ht="47.25" customHeight="1">
      <c r="A10" s="526" t="s">
        <v>669</v>
      </c>
      <c r="B10" s="526"/>
      <c r="C10" s="526"/>
      <c r="D10" s="526"/>
      <c r="E10" s="526"/>
      <c r="F10" s="526"/>
      <c r="G10" s="526"/>
      <c r="H10" s="526"/>
      <c r="I10" s="526"/>
      <c r="J10" s="526"/>
      <c r="K10" s="526"/>
      <c r="L10" s="526"/>
      <c r="M10" s="526"/>
    </row>
    <row r="11" spans="1:13" ht="24.75" customHeight="1">
      <c r="A11" s="234"/>
      <c r="B11" s="234"/>
      <c r="C11" s="234"/>
      <c r="D11" s="234"/>
      <c r="E11" s="234"/>
      <c r="F11" s="234"/>
      <c r="G11" s="234"/>
      <c r="H11" s="234"/>
      <c r="I11" s="235"/>
      <c r="J11" s="235"/>
      <c r="K11" s="235"/>
      <c r="L11" s="235"/>
      <c r="M11" s="310" t="s">
        <v>128</v>
      </c>
    </row>
    <row r="12" spans="1:13" ht="16.5" customHeight="1">
      <c r="A12" s="527" t="s">
        <v>257</v>
      </c>
      <c r="B12" s="238"/>
      <c r="C12" s="238"/>
      <c r="D12" s="238"/>
      <c r="E12" s="238"/>
      <c r="F12" s="238"/>
      <c r="G12" s="238"/>
      <c r="H12" s="311" t="s">
        <v>670</v>
      </c>
      <c r="I12" s="527" t="s">
        <v>258</v>
      </c>
      <c r="J12" s="530"/>
      <c r="K12" s="530"/>
      <c r="L12" s="531"/>
      <c r="M12" s="239"/>
    </row>
    <row r="13" spans="1:13" ht="29.25" customHeight="1">
      <c r="A13" s="528"/>
      <c r="B13" s="241"/>
      <c r="C13" s="241"/>
      <c r="D13" s="241"/>
      <c r="E13" s="241"/>
      <c r="F13" s="241"/>
      <c r="G13" s="241"/>
      <c r="H13" s="312" t="s">
        <v>671</v>
      </c>
      <c r="I13" s="532" t="s">
        <v>672</v>
      </c>
      <c r="J13" s="533"/>
      <c r="K13" s="533"/>
      <c r="L13" s="534"/>
      <c r="M13" s="313">
        <f>M100-M14</f>
        <v>221136.81389999998</v>
      </c>
    </row>
    <row r="14" spans="1:13" ht="31.5" customHeight="1">
      <c r="A14" s="528"/>
      <c r="B14" s="241"/>
      <c r="C14" s="241"/>
      <c r="D14" s="241"/>
      <c r="E14" s="241"/>
      <c r="F14" s="241"/>
      <c r="G14" s="241"/>
      <c r="H14" s="314" t="s">
        <v>57</v>
      </c>
      <c r="I14" s="535" t="s">
        <v>673</v>
      </c>
      <c r="J14" s="536"/>
      <c r="K14" s="536"/>
      <c r="L14" s="537"/>
      <c r="M14" s="313">
        <v>1873.3</v>
      </c>
    </row>
    <row r="15" spans="1:13" ht="22.5" customHeight="1">
      <c r="A15" s="528"/>
      <c r="B15" s="241"/>
      <c r="C15" s="241"/>
      <c r="D15" s="241"/>
      <c r="E15" s="241"/>
      <c r="F15" s="241"/>
      <c r="G15" s="241"/>
      <c r="H15" s="315" t="s">
        <v>674</v>
      </c>
      <c r="I15" s="528" t="s">
        <v>675</v>
      </c>
      <c r="J15" s="538"/>
      <c r="K15" s="538"/>
      <c r="L15" s="539"/>
      <c r="M15" s="316">
        <f>M13+M14</f>
        <v>223010.11389999997</v>
      </c>
    </row>
    <row r="16" spans="1:13" ht="36" customHeight="1">
      <c r="A16" s="528"/>
      <c r="B16" s="241"/>
      <c r="C16" s="241"/>
      <c r="D16" s="241"/>
      <c r="E16" s="241"/>
      <c r="F16" s="241"/>
      <c r="G16" s="241"/>
      <c r="H16" s="540" t="s">
        <v>156</v>
      </c>
      <c r="I16" s="542" t="s">
        <v>258</v>
      </c>
      <c r="J16" s="543"/>
      <c r="K16" s="543"/>
      <c r="L16" s="544"/>
      <c r="M16" s="514" t="s">
        <v>259</v>
      </c>
    </row>
    <row r="17" spans="1:13" ht="65.25" customHeight="1">
      <c r="A17" s="529"/>
      <c r="B17" s="243"/>
      <c r="C17" s="243"/>
      <c r="D17" s="243"/>
      <c r="E17" s="243"/>
      <c r="F17" s="243"/>
      <c r="G17" s="243"/>
      <c r="H17" s="541"/>
      <c r="I17" s="317" t="s">
        <v>260</v>
      </c>
      <c r="J17" s="244" t="s">
        <v>253</v>
      </c>
      <c r="K17" s="244" t="s">
        <v>201</v>
      </c>
      <c r="L17" s="318" t="s">
        <v>202</v>
      </c>
      <c r="M17" s="516"/>
    </row>
    <row r="18" spans="1:13" s="319" customFormat="1" ht="15.75" customHeight="1">
      <c r="A18" s="339">
        <v>1</v>
      </c>
      <c r="B18" s="340"/>
      <c r="C18" s="340"/>
      <c r="D18" s="340"/>
      <c r="E18" s="340"/>
      <c r="F18" s="340"/>
      <c r="G18" s="340"/>
      <c r="H18" s="341">
        <v>2</v>
      </c>
      <c r="I18" s="342">
        <v>3</v>
      </c>
      <c r="J18" s="343">
        <v>4</v>
      </c>
      <c r="K18" s="343"/>
      <c r="L18" s="344">
        <v>5</v>
      </c>
      <c r="M18" s="345">
        <v>6</v>
      </c>
    </row>
    <row r="19" spans="1:13" ht="33" customHeight="1">
      <c r="A19" s="320" t="s">
        <v>203</v>
      </c>
      <c r="B19" s="520" t="s">
        <v>336</v>
      </c>
      <c r="C19" s="520"/>
      <c r="D19" s="520"/>
      <c r="E19" s="520"/>
      <c r="F19" s="520"/>
      <c r="G19" s="520"/>
      <c r="H19" s="521"/>
      <c r="I19" s="321">
        <v>905</v>
      </c>
      <c r="J19" s="255">
        <v>0</v>
      </c>
      <c r="K19" s="256">
        <v>0</v>
      </c>
      <c r="L19" s="322">
        <v>0</v>
      </c>
      <c r="M19" s="258">
        <v>221398.07434999995</v>
      </c>
    </row>
    <row r="20" spans="1:13" ht="16.5" customHeight="1">
      <c r="A20" s="323"/>
      <c r="B20" s="301"/>
      <c r="C20" s="497" t="s">
        <v>228</v>
      </c>
      <c r="D20" s="497"/>
      <c r="E20" s="497"/>
      <c r="F20" s="497"/>
      <c r="G20" s="497"/>
      <c r="H20" s="498"/>
      <c r="I20" s="324">
        <v>905</v>
      </c>
      <c r="J20" s="262">
        <v>701</v>
      </c>
      <c r="K20" s="263">
        <v>0</v>
      </c>
      <c r="L20" s="325">
        <v>0</v>
      </c>
      <c r="M20" s="265">
        <v>79065.74042</v>
      </c>
    </row>
    <row r="21" spans="1:13" ht="16.5" customHeight="1">
      <c r="A21" s="326"/>
      <c r="B21" s="301"/>
      <c r="C21" s="302"/>
      <c r="D21" s="499" t="s">
        <v>343</v>
      </c>
      <c r="E21" s="499"/>
      <c r="F21" s="499"/>
      <c r="G21" s="499"/>
      <c r="H21" s="500"/>
      <c r="I21" s="327">
        <v>905</v>
      </c>
      <c r="J21" s="268">
        <v>701</v>
      </c>
      <c r="K21" s="269">
        <v>4200000</v>
      </c>
      <c r="L21" s="328">
        <v>0</v>
      </c>
      <c r="M21" s="271">
        <v>79065.74042</v>
      </c>
    </row>
    <row r="22" spans="1:13" ht="32.25" customHeight="1">
      <c r="A22" s="326"/>
      <c r="B22" s="301"/>
      <c r="C22" s="302"/>
      <c r="D22" s="303"/>
      <c r="E22" s="499" t="s">
        <v>288</v>
      </c>
      <c r="F22" s="499"/>
      <c r="G22" s="499"/>
      <c r="H22" s="500"/>
      <c r="I22" s="327">
        <v>905</v>
      </c>
      <c r="J22" s="268">
        <v>701</v>
      </c>
      <c r="K22" s="269">
        <v>4209900</v>
      </c>
      <c r="L22" s="328">
        <v>0</v>
      </c>
      <c r="M22" s="271">
        <v>79065.74042</v>
      </c>
    </row>
    <row r="23" spans="1:13" ht="19.5" customHeight="1">
      <c r="A23" s="326"/>
      <c r="B23" s="301"/>
      <c r="C23" s="302"/>
      <c r="D23" s="303"/>
      <c r="E23" s="303"/>
      <c r="F23" s="303"/>
      <c r="G23" s="503" t="s">
        <v>290</v>
      </c>
      <c r="H23" s="504"/>
      <c r="I23" s="327">
        <v>905</v>
      </c>
      <c r="J23" s="268">
        <v>701</v>
      </c>
      <c r="K23" s="269">
        <v>4209900</v>
      </c>
      <c r="L23" s="328">
        <v>1</v>
      </c>
      <c r="M23" s="271">
        <v>79065.74042</v>
      </c>
    </row>
    <row r="24" spans="1:13" ht="19.5" customHeight="1">
      <c r="A24" s="323"/>
      <c r="B24" s="301"/>
      <c r="C24" s="497" t="s">
        <v>229</v>
      </c>
      <c r="D24" s="497"/>
      <c r="E24" s="497"/>
      <c r="F24" s="497"/>
      <c r="G24" s="497"/>
      <c r="H24" s="498"/>
      <c r="I24" s="324">
        <v>905</v>
      </c>
      <c r="J24" s="262">
        <v>702</v>
      </c>
      <c r="K24" s="263">
        <v>0</v>
      </c>
      <c r="L24" s="325">
        <v>0</v>
      </c>
      <c r="M24" s="265">
        <v>31454.40517999999</v>
      </c>
    </row>
    <row r="25" spans="1:13" ht="32.25" customHeight="1">
      <c r="A25" s="326"/>
      <c r="B25" s="301"/>
      <c r="C25" s="302"/>
      <c r="D25" s="499" t="s">
        <v>347</v>
      </c>
      <c r="E25" s="499"/>
      <c r="F25" s="499"/>
      <c r="G25" s="499"/>
      <c r="H25" s="500"/>
      <c r="I25" s="327">
        <v>905</v>
      </c>
      <c r="J25" s="268">
        <v>702</v>
      </c>
      <c r="K25" s="269">
        <v>4210000</v>
      </c>
      <c r="L25" s="328">
        <v>0</v>
      </c>
      <c r="M25" s="271">
        <v>24675.83975</v>
      </c>
    </row>
    <row r="26" spans="1:13" ht="32.25" customHeight="1">
      <c r="A26" s="326"/>
      <c r="B26" s="301"/>
      <c r="C26" s="302"/>
      <c r="D26" s="303"/>
      <c r="E26" s="499" t="s">
        <v>288</v>
      </c>
      <c r="F26" s="499"/>
      <c r="G26" s="499"/>
      <c r="H26" s="500"/>
      <c r="I26" s="327">
        <v>905</v>
      </c>
      <c r="J26" s="268">
        <v>702</v>
      </c>
      <c r="K26" s="269">
        <v>4219900</v>
      </c>
      <c r="L26" s="328">
        <v>0</v>
      </c>
      <c r="M26" s="271">
        <v>24675.83975</v>
      </c>
    </row>
    <row r="27" spans="1:13" ht="19.5" customHeight="1">
      <c r="A27" s="326"/>
      <c r="B27" s="301"/>
      <c r="C27" s="302"/>
      <c r="D27" s="303"/>
      <c r="E27" s="303"/>
      <c r="F27" s="303"/>
      <c r="G27" s="503" t="s">
        <v>290</v>
      </c>
      <c r="H27" s="504"/>
      <c r="I27" s="327">
        <v>905</v>
      </c>
      <c r="J27" s="268">
        <v>702</v>
      </c>
      <c r="K27" s="269">
        <v>4219900</v>
      </c>
      <c r="L27" s="328">
        <v>1</v>
      </c>
      <c r="M27" s="271">
        <v>24675.83975</v>
      </c>
    </row>
    <row r="28" spans="1:13" ht="19.5" customHeight="1">
      <c r="A28" s="326"/>
      <c r="B28" s="301"/>
      <c r="C28" s="302"/>
      <c r="D28" s="499" t="s">
        <v>287</v>
      </c>
      <c r="E28" s="499"/>
      <c r="F28" s="499"/>
      <c r="G28" s="499"/>
      <c r="H28" s="500"/>
      <c r="I28" s="327">
        <v>905</v>
      </c>
      <c r="J28" s="268">
        <v>702</v>
      </c>
      <c r="K28" s="269">
        <v>4230000</v>
      </c>
      <c r="L28" s="328">
        <v>0</v>
      </c>
      <c r="M28" s="271">
        <v>6444.162179999999</v>
      </c>
    </row>
    <row r="29" spans="1:13" ht="32.25" customHeight="1">
      <c r="A29" s="326"/>
      <c r="B29" s="301"/>
      <c r="C29" s="302"/>
      <c r="D29" s="303"/>
      <c r="E29" s="499" t="s">
        <v>288</v>
      </c>
      <c r="F29" s="499"/>
      <c r="G29" s="499"/>
      <c r="H29" s="500"/>
      <c r="I29" s="327">
        <v>905</v>
      </c>
      <c r="J29" s="268">
        <v>702</v>
      </c>
      <c r="K29" s="269">
        <v>4239900</v>
      </c>
      <c r="L29" s="328">
        <v>0</v>
      </c>
      <c r="M29" s="271">
        <v>6444.162179999999</v>
      </c>
    </row>
    <row r="30" spans="1:13" ht="18" customHeight="1">
      <c r="A30" s="326"/>
      <c r="B30" s="301"/>
      <c r="C30" s="302"/>
      <c r="D30" s="303"/>
      <c r="E30" s="303"/>
      <c r="F30" s="499" t="s">
        <v>289</v>
      </c>
      <c r="G30" s="499"/>
      <c r="H30" s="500"/>
      <c r="I30" s="327">
        <v>905</v>
      </c>
      <c r="J30" s="268">
        <v>702</v>
      </c>
      <c r="K30" s="269">
        <v>4239901</v>
      </c>
      <c r="L30" s="328">
        <v>0</v>
      </c>
      <c r="M30" s="271">
        <v>5751</v>
      </c>
    </row>
    <row r="31" spans="1:13" ht="18" customHeight="1">
      <c r="A31" s="326"/>
      <c r="B31" s="301"/>
      <c r="C31" s="302"/>
      <c r="D31" s="303"/>
      <c r="E31" s="303"/>
      <c r="F31" s="303"/>
      <c r="G31" s="503" t="s">
        <v>290</v>
      </c>
      <c r="H31" s="504"/>
      <c r="I31" s="327">
        <v>905</v>
      </c>
      <c r="J31" s="268">
        <v>702</v>
      </c>
      <c r="K31" s="269">
        <v>4239901</v>
      </c>
      <c r="L31" s="328">
        <v>1</v>
      </c>
      <c r="M31" s="271">
        <v>5751</v>
      </c>
    </row>
    <row r="32" spans="1:13" ht="32.25" customHeight="1">
      <c r="A32" s="326"/>
      <c r="B32" s="301"/>
      <c r="C32" s="302"/>
      <c r="D32" s="303"/>
      <c r="E32" s="303"/>
      <c r="F32" s="499" t="s">
        <v>351</v>
      </c>
      <c r="G32" s="499"/>
      <c r="H32" s="500"/>
      <c r="I32" s="327">
        <v>905</v>
      </c>
      <c r="J32" s="268">
        <v>702</v>
      </c>
      <c r="K32" s="269">
        <v>4239902</v>
      </c>
      <c r="L32" s="328">
        <v>0</v>
      </c>
      <c r="M32" s="271">
        <v>693.1621799999998</v>
      </c>
    </row>
    <row r="33" spans="1:13" ht="18.75" customHeight="1">
      <c r="A33" s="326"/>
      <c r="B33" s="301"/>
      <c r="C33" s="302"/>
      <c r="D33" s="303"/>
      <c r="E33" s="303"/>
      <c r="F33" s="303"/>
      <c r="G33" s="503" t="s">
        <v>290</v>
      </c>
      <c r="H33" s="504"/>
      <c r="I33" s="327">
        <v>905</v>
      </c>
      <c r="J33" s="268">
        <v>702</v>
      </c>
      <c r="K33" s="269">
        <v>4239902</v>
      </c>
      <c r="L33" s="328">
        <v>1</v>
      </c>
      <c r="M33" s="271">
        <v>693.1621799999998</v>
      </c>
    </row>
    <row r="34" spans="1:13" ht="18.75" customHeight="1">
      <c r="A34" s="326"/>
      <c r="B34" s="301"/>
      <c r="C34" s="302"/>
      <c r="D34" s="499" t="s">
        <v>355</v>
      </c>
      <c r="E34" s="499"/>
      <c r="F34" s="499"/>
      <c r="G34" s="499"/>
      <c r="H34" s="500"/>
      <c r="I34" s="327">
        <v>905</v>
      </c>
      <c r="J34" s="268">
        <v>702</v>
      </c>
      <c r="K34" s="269">
        <v>4240000</v>
      </c>
      <c r="L34" s="328">
        <v>0</v>
      </c>
      <c r="M34" s="271">
        <v>334.40325</v>
      </c>
    </row>
    <row r="35" spans="1:13" ht="32.25" customHeight="1">
      <c r="A35" s="326"/>
      <c r="B35" s="301"/>
      <c r="C35" s="302"/>
      <c r="D35" s="303"/>
      <c r="E35" s="499" t="s">
        <v>288</v>
      </c>
      <c r="F35" s="499"/>
      <c r="G35" s="499"/>
      <c r="H35" s="500"/>
      <c r="I35" s="327">
        <v>905</v>
      </c>
      <c r="J35" s="268">
        <v>702</v>
      </c>
      <c r="K35" s="269">
        <v>4249900</v>
      </c>
      <c r="L35" s="328">
        <v>0</v>
      </c>
      <c r="M35" s="271">
        <v>334.40325</v>
      </c>
    </row>
    <row r="36" spans="1:13" ht="17.25" customHeight="1">
      <c r="A36" s="326"/>
      <c r="B36" s="301"/>
      <c r="C36" s="302"/>
      <c r="D36" s="303"/>
      <c r="E36" s="303"/>
      <c r="F36" s="303"/>
      <c r="G36" s="503" t="s">
        <v>290</v>
      </c>
      <c r="H36" s="504"/>
      <c r="I36" s="327">
        <v>905</v>
      </c>
      <c r="J36" s="268">
        <v>702</v>
      </c>
      <c r="K36" s="269">
        <v>4249900</v>
      </c>
      <c r="L36" s="328">
        <v>1</v>
      </c>
      <c r="M36" s="271">
        <v>334.40325</v>
      </c>
    </row>
    <row r="37" spans="1:13" ht="17.25" customHeight="1">
      <c r="A37" s="323"/>
      <c r="B37" s="301"/>
      <c r="C37" s="497" t="s">
        <v>234</v>
      </c>
      <c r="D37" s="497"/>
      <c r="E37" s="497"/>
      <c r="F37" s="497"/>
      <c r="G37" s="497"/>
      <c r="H37" s="498"/>
      <c r="I37" s="324">
        <v>905</v>
      </c>
      <c r="J37" s="262">
        <v>801</v>
      </c>
      <c r="K37" s="263">
        <v>0</v>
      </c>
      <c r="L37" s="325">
        <v>0</v>
      </c>
      <c r="M37" s="265">
        <v>4336.687630000001</v>
      </c>
    </row>
    <row r="38" spans="1:13" ht="32.25" customHeight="1">
      <c r="A38" s="326"/>
      <c r="B38" s="301"/>
      <c r="C38" s="302"/>
      <c r="D38" s="499" t="s">
        <v>291</v>
      </c>
      <c r="E38" s="499"/>
      <c r="F38" s="499"/>
      <c r="G38" s="499"/>
      <c r="H38" s="500"/>
      <c r="I38" s="327">
        <v>905</v>
      </c>
      <c r="J38" s="268">
        <v>801</v>
      </c>
      <c r="K38" s="269">
        <v>4400000</v>
      </c>
      <c r="L38" s="328">
        <v>0</v>
      </c>
      <c r="M38" s="271">
        <v>4159.517470000001</v>
      </c>
    </row>
    <row r="39" spans="1:13" ht="32.25" customHeight="1">
      <c r="A39" s="326"/>
      <c r="B39" s="301"/>
      <c r="C39" s="302"/>
      <c r="D39" s="303"/>
      <c r="E39" s="499" t="s">
        <v>288</v>
      </c>
      <c r="F39" s="499"/>
      <c r="G39" s="499"/>
      <c r="H39" s="500"/>
      <c r="I39" s="327">
        <v>905</v>
      </c>
      <c r="J39" s="268">
        <v>801</v>
      </c>
      <c r="K39" s="269">
        <v>4409900</v>
      </c>
      <c r="L39" s="328">
        <v>0</v>
      </c>
      <c r="M39" s="271">
        <v>4159.517470000001</v>
      </c>
    </row>
    <row r="40" spans="1:13" ht="35.25" customHeight="1">
      <c r="A40" s="326"/>
      <c r="B40" s="301"/>
      <c r="C40" s="302"/>
      <c r="D40" s="303"/>
      <c r="E40" s="303"/>
      <c r="F40" s="499" t="s">
        <v>292</v>
      </c>
      <c r="G40" s="499"/>
      <c r="H40" s="500"/>
      <c r="I40" s="327">
        <v>905</v>
      </c>
      <c r="J40" s="268">
        <v>801</v>
      </c>
      <c r="K40" s="269">
        <v>4409901</v>
      </c>
      <c r="L40" s="328">
        <v>0</v>
      </c>
      <c r="M40" s="271">
        <v>2147.9978200000005</v>
      </c>
    </row>
    <row r="41" spans="1:13" ht="15.75" customHeight="1">
      <c r="A41" s="326"/>
      <c r="B41" s="301"/>
      <c r="C41" s="302"/>
      <c r="D41" s="303"/>
      <c r="E41" s="303"/>
      <c r="F41" s="303"/>
      <c r="G41" s="503" t="s">
        <v>290</v>
      </c>
      <c r="H41" s="504"/>
      <c r="I41" s="327">
        <v>905</v>
      </c>
      <c r="J41" s="268">
        <v>801</v>
      </c>
      <c r="K41" s="269">
        <v>4409901</v>
      </c>
      <c r="L41" s="328">
        <v>1</v>
      </c>
      <c r="M41" s="271">
        <v>2147.9978200000005</v>
      </c>
    </row>
    <row r="42" spans="1:13" ht="33" customHeight="1">
      <c r="A42" s="326"/>
      <c r="B42" s="301"/>
      <c r="C42" s="302"/>
      <c r="D42" s="303"/>
      <c r="E42" s="303"/>
      <c r="F42" s="499" t="s">
        <v>372</v>
      </c>
      <c r="G42" s="499"/>
      <c r="H42" s="500"/>
      <c r="I42" s="327">
        <v>905</v>
      </c>
      <c r="J42" s="268">
        <v>801</v>
      </c>
      <c r="K42" s="269">
        <v>4409902</v>
      </c>
      <c r="L42" s="328">
        <v>0</v>
      </c>
      <c r="M42" s="271">
        <v>1155</v>
      </c>
    </row>
    <row r="43" spans="1:13" ht="20.25" customHeight="1">
      <c r="A43" s="326"/>
      <c r="B43" s="301"/>
      <c r="C43" s="302"/>
      <c r="D43" s="303"/>
      <c r="E43" s="303"/>
      <c r="F43" s="303"/>
      <c r="G43" s="503" t="s">
        <v>290</v>
      </c>
      <c r="H43" s="504"/>
      <c r="I43" s="327">
        <v>905</v>
      </c>
      <c r="J43" s="268">
        <v>801</v>
      </c>
      <c r="K43" s="269">
        <v>4409902</v>
      </c>
      <c r="L43" s="328">
        <v>1</v>
      </c>
      <c r="M43" s="271">
        <v>1155</v>
      </c>
    </row>
    <row r="44" spans="1:13" ht="31.5" customHeight="1">
      <c r="A44" s="326"/>
      <c r="B44" s="301"/>
      <c r="C44" s="302"/>
      <c r="D44" s="303"/>
      <c r="E44" s="303"/>
      <c r="F44" s="499" t="s">
        <v>373</v>
      </c>
      <c r="G44" s="499"/>
      <c r="H44" s="500"/>
      <c r="I44" s="327">
        <v>905</v>
      </c>
      <c r="J44" s="268">
        <v>801</v>
      </c>
      <c r="K44" s="269">
        <v>4409903</v>
      </c>
      <c r="L44" s="328">
        <v>0</v>
      </c>
      <c r="M44" s="271">
        <v>290.91962</v>
      </c>
    </row>
    <row r="45" spans="1:13" ht="18" customHeight="1">
      <c r="A45" s="326"/>
      <c r="B45" s="301"/>
      <c r="C45" s="302"/>
      <c r="D45" s="303"/>
      <c r="E45" s="303"/>
      <c r="F45" s="303"/>
      <c r="G45" s="503" t="s">
        <v>290</v>
      </c>
      <c r="H45" s="504"/>
      <c r="I45" s="327">
        <v>905</v>
      </c>
      <c r="J45" s="268">
        <v>801</v>
      </c>
      <c r="K45" s="269">
        <v>4409903</v>
      </c>
      <c r="L45" s="328">
        <v>1</v>
      </c>
      <c r="M45" s="271">
        <v>290.91962</v>
      </c>
    </row>
    <row r="46" spans="1:13" ht="43.5" customHeight="1">
      <c r="A46" s="326"/>
      <c r="B46" s="301"/>
      <c r="C46" s="302"/>
      <c r="D46" s="303"/>
      <c r="E46" s="303"/>
      <c r="F46" s="499" t="s">
        <v>374</v>
      </c>
      <c r="G46" s="499"/>
      <c r="H46" s="500"/>
      <c r="I46" s="327">
        <v>905</v>
      </c>
      <c r="J46" s="268">
        <v>801</v>
      </c>
      <c r="K46" s="269">
        <v>4409904</v>
      </c>
      <c r="L46" s="328">
        <v>0</v>
      </c>
      <c r="M46" s="271">
        <v>9.600030000000029</v>
      </c>
    </row>
    <row r="47" spans="1:13" ht="18" customHeight="1">
      <c r="A47" s="326"/>
      <c r="B47" s="301"/>
      <c r="C47" s="302"/>
      <c r="D47" s="303"/>
      <c r="E47" s="303"/>
      <c r="F47" s="303"/>
      <c r="G47" s="503" t="s">
        <v>290</v>
      </c>
      <c r="H47" s="504"/>
      <c r="I47" s="327">
        <v>905</v>
      </c>
      <c r="J47" s="268">
        <v>801</v>
      </c>
      <c r="K47" s="269">
        <v>4409904</v>
      </c>
      <c r="L47" s="328">
        <v>1</v>
      </c>
      <c r="M47" s="271">
        <v>9.600030000000029</v>
      </c>
    </row>
    <row r="48" spans="1:13" ht="32.25" customHeight="1">
      <c r="A48" s="326"/>
      <c r="B48" s="301"/>
      <c r="C48" s="302"/>
      <c r="D48" s="303"/>
      <c r="E48" s="303"/>
      <c r="F48" s="499" t="s">
        <v>375</v>
      </c>
      <c r="G48" s="499"/>
      <c r="H48" s="500"/>
      <c r="I48" s="327">
        <v>905</v>
      </c>
      <c r="J48" s="268">
        <v>801</v>
      </c>
      <c r="K48" s="269">
        <v>4409905</v>
      </c>
      <c r="L48" s="328">
        <v>0</v>
      </c>
      <c r="M48" s="271">
        <v>556</v>
      </c>
    </row>
    <row r="49" spans="1:13" ht="20.25" customHeight="1">
      <c r="A49" s="326"/>
      <c r="B49" s="301"/>
      <c r="C49" s="302"/>
      <c r="D49" s="303"/>
      <c r="E49" s="303"/>
      <c r="F49" s="303"/>
      <c r="G49" s="503" t="s">
        <v>290</v>
      </c>
      <c r="H49" s="504"/>
      <c r="I49" s="327">
        <v>905</v>
      </c>
      <c r="J49" s="268">
        <v>801</v>
      </c>
      <c r="K49" s="269">
        <v>4409905</v>
      </c>
      <c r="L49" s="328">
        <v>1</v>
      </c>
      <c r="M49" s="271">
        <v>556</v>
      </c>
    </row>
    <row r="50" spans="1:13" ht="18" customHeight="1">
      <c r="A50" s="326"/>
      <c r="B50" s="301"/>
      <c r="C50" s="302"/>
      <c r="D50" s="499" t="s">
        <v>293</v>
      </c>
      <c r="E50" s="499"/>
      <c r="F50" s="499"/>
      <c r="G50" s="499"/>
      <c r="H50" s="500"/>
      <c r="I50" s="327">
        <v>905</v>
      </c>
      <c r="J50" s="268">
        <v>801</v>
      </c>
      <c r="K50" s="269">
        <v>4420000</v>
      </c>
      <c r="L50" s="328">
        <v>0</v>
      </c>
      <c r="M50" s="271">
        <v>177.17016</v>
      </c>
    </row>
    <row r="51" spans="1:13" ht="32.25" customHeight="1">
      <c r="A51" s="326"/>
      <c r="B51" s="301"/>
      <c r="C51" s="302"/>
      <c r="D51" s="303"/>
      <c r="E51" s="499" t="s">
        <v>288</v>
      </c>
      <c r="F51" s="499"/>
      <c r="G51" s="499"/>
      <c r="H51" s="500"/>
      <c r="I51" s="327">
        <v>905</v>
      </c>
      <c r="J51" s="268">
        <v>801</v>
      </c>
      <c r="K51" s="269">
        <v>4429900</v>
      </c>
      <c r="L51" s="328">
        <v>0</v>
      </c>
      <c r="M51" s="271">
        <v>177.17016</v>
      </c>
    </row>
    <row r="52" spans="1:13" ht="20.25" customHeight="1">
      <c r="A52" s="326"/>
      <c r="B52" s="301"/>
      <c r="C52" s="302"/>
      <c r="D52" s="303"/>
      <c r="E52" s="303"/>
      <c r="F52" s="303"/>
      <c r="G52" s="503" t="s">
        <v>290</v>
      </c>
      <c r="H52" s="504"/>
      <c r="I52" s="327">
        <v>905</v>
      </c>
      <c r="J52" s="268">
        <v>801</v>
      </c>
      <c r="K52" s="269">
        <v>4429900</v>
      </c>
      <c r="L52" s="328">
        <v>1</v>
      </c>
      <c r="M52" s="271">
        <v>177.17016</v>
      </c>
    </row>
    <row r="53" spans="1:13" ht="21.75" customHeight="1">
      <c r="A53" s="323"/>
      <c r="B53" s="301"/>
      <c r="C53" s="497" t="s">
        <v>238</v>
      </c>
      <c r="D53" s="497"/>
      <c r="E53" s="497"/>
      <c r="F53" s="497"/>
      <c r="G53" s="497"/>
      <c r="H53" s="498"/>
      <c r="I53" s="324">
        <v>905</v>
      </c>
      <c r="J53" s="262">
        <v>901</v>
      </c>
      <c r="K53" s="263">
        <v>0</v>
      </c>
      <c r="L53" s="325">
        <v>0</v>
      </c>
      <c r="M53" s="265">
        <v>37143.15000000001</v>
      </c>
    </row>
    <row r="54" spans="1:13" ht="30.75" customHeight="1">
      <c r="A54" s="326"/>
      <c r="B54" s="301"/>
      <c r="C54" s="302"/>
      <c r="D54" s="499" t="s">
        <v>388</v>
      </c>
      <c r="E54" s="499"/>
      <c r="F54" s="499"/>
      <c r="G54" s="499"/>
      <c r="H54" s="500"/>
      <c r="I54" s="327">
        <v>905</v>
      </c>
      <c r="J54" s="268">
        <v>901</v>
      </c>
      <c r="K54" s="269">
        <v>4700000</v>
      </c>
      <c r="L54" s="328">
        <v>0</v>
      </c>
      <c r="M54" s="271">
        <v>30147.454200000004</v>
      </c>
    </row>
    <row r="55" spans="1:13" ht="32.25" customHeight="1">
      <c r="A55" s="326"/>
      <c r="B55" s="301"/>
      <c r="C55" s="302"/>
      <c r="D55" s="303"/>
      <c r="E55" s="499" t="s">
        <v>288</v>
      </c>
      <c r="F55" s="499"/>
      <c r="G55" s="499"/>
      <c r="H55" s="500"/>
      <c r="I55" s="327">
        <v>905</v>
      </c>
      <c r="J55" s="268">
        <v>901</v>
      </c>
      <c r="K55" s="269">
        <v>4709900</v>
      </c>
      <c r="L55" s="328">
        <v>0</v>
      </c>
      <c r="M55" s="271">
        <v>30147.454200000004</v>
      </c>
    </row>
    <row r="56" spans="1:13" ht="18" customHeight="1">
      <c r="A56" s="326"/>
      <c r="B56" s="301"/>
      <c r="C56" s="302"/>
      <c r="D56" s="303"/>
      <c r="E56" s="303"/>
      <c r="F56" s="303"/>
      <c r="G56" s="503" t="s">
        <v>290</v>
      </c>
      <c r="H56" s="504"/>
      <c r="I56" s="327">
        <v>905</v>
      </c>
      <c r="J56" s="268">
        <v>901</v>
      </c>
      <c r="K56" s="269">
        <v>4709900</v>
      </c>
      <c r="L56" s="328">
        <v>1</v>
      </c>
      <c r="M56" s="271">
        <v>30147.454200000004</v>
      </c>
    </row>
    <row r="57" spans="1:13" ht="18" customHeight="1">
      <c r="A57" s="326"/>
      <c r="B57" s="301"/>
      <c r="C57" s="302"/>
      <c r="D57" s="499" t="s">
        <v>390</v>
      </c>
      <c r="E57" s="499"/>
      <c r="F57" s="499"/>
      <c r="G57" s="499"/>
      <c r="H57" s="500"/>
      <c r="I57" s="327">
        <v>905</v>
      </c>
      <c r="J57" s="268">
        <v>901</v>
      </c>
      <c r="K57" s="269">
        <v>4760000</v>
      </c>
      <c r="L57" s="328">
        <v>0</v>
      </c>
      <c r="M57" s="271">
        <v>6995.695799999999</v>
      </c>
    </row>
    <row r="58" spans="1:13" ht="32.25" customHeight="1">
      <c r="A58" s="326"/>
      <c r="B58" s="301"/>
      <c r="C58" s="302"/>
      <c r="D58" s="303"/>
      <c r="E58" s="499" t="s">
        <v>288</v>
      </c>
      <c r="F58" s="499"/>
      <c r="G58" s="499"/>
      <c r="H58" s="500"/>
      <c r="I58" s="327">
        <v>905</v>
      </c>
      <c r="J58" s="268">
        <v>901</v>
      </c>
      <c r="K58" s="269">
        <v>4769900</v>
      </c>
      <c r="L58" s="328">
        <v>0</v>
      </c>
      <c r="M58" s="271">
        <v>6995.695799999999</v>
      </c>
    </row>
    <row r="59" spans="1:13" ht="20.25" customHeight="1">
      <c r="A59" s="326"/>
      <c r="B59" s="301"/>
      <c r="C59" s="302"/>
      <c r="D59" s="303"/>
      <c r="E59" s="303"/>
      <c r="F59" s="303"/>
      <c r="G59" s="503" t="s">
        <v>290</v>
      </c>
      <c r="H59" s="504"/>
      <c r="I59" s="327">
        <v>905</v>
      </c>
      <c r="J59" s="268">
        <v>901</v>
      </c>
      <c r="K59" s="269">
        <v>4769900</v>
      </c>
      <c r="L59" s="328">
        <v>1</v>
      </c>
      <c r="M59" s="271">
        <v>6995.695799999999</v>
      </c>
    </row>
    <row r="60" spans="1:13" ht="18.75" customHeight="1">
      <c r="A60" s="323"/>
      <c r="B60" s="301"/>
      <c r="C60" s="497" t="s">
        <v>239</v>
      </c>
      <c r="D60" s="497"/>
      <c r="E60" s="497"/>
      <c r="F60" s="497"/>
      <c r="G60" s="497"/>
      <c r="H60" s="498"/>
      <c r="I60" s="324">
        <v>905</v>
      </c>
      <c r="J60" s="262">
        <v>902</v>
      </c>
      <c r="K60" s="263">
        <v>0</v>
      </c>
      <c r="L60" s="325">
        <v>0</v>
      </c>
      <c r="M60" s="265">
        <v>59649.13066999999</v>
      </c>
    </row>
    <row r="61" spans="1:13" ht="30" customHeight="1">
      <c r="A61" s="326"/>
      <c r="B61" s="301"/>
      <c r="C61" s="302"/>
      <c r="D61" s="499" t="s">
        <v>388</v>
      </c>
      <c r="E61" s="499"/>
      <c r="F61" s="499"/>
      <c r="G61" s="499"/>
      <c r="H61" s="500"/>
      <c r="I61" s="327">
        <v>905</v>
      </c>
      <c r="J61" s="268">
        <v>902</v>
      </c>
      <c r="K61" s="269">
        <v>4700000</v>
      </c>
      <c r="L61" s="328">
        <v>0</v>
      </c>
      <c r="M61" s="271">
        <v>9867.762599999998</v>
      </c>
    </row>
    <row r="62" spans="1:13" ht="32.25" customHeight="1">
      <c r="A62" s="326"/>
      <c r="B62" s="301"/>
      <c r="C62" s="302"/>
      <c r="D62" s="303"/>
      <c r="E62" s="499" t="s">
        <v>288</v>
      </c>
      <c r="F62" s="499"/>
      <c r="G62" s="499"/>
      <c r="H62" s="500"/>
      <c r="I62" s="327">
        <v>905</v>
      </c>
      <c r="J62" s="268">
        <v>902</v>
      </c>
      <c r="K62" s="269">
        <v>4709900</v>
      </c>
      <c r="L62" s="328">
        <v>0</v>
      </c>
      <c r="M62" s="271">
        <v>9867.762599999998</v>
      </c>
    </row>
    <row r="63" spans="1:13" ht="19.5" customHeight="1">
      <c r="A63" s="326"/>
      <c r="B63" s="301"/>
      <c r="C63" s="302"/>
      <c r="D63" s="303"/>
      <c r="E63" s="303"/>
      <c r="F63" s="303"/>
      <c r="G63" s="503" t="s">
        <v>290</v>
      </c>
      <c r="H63" s="504"/>
      <c r="I63" s="327">
        <v>905</v>
      </c>
      <c r="J63" s="268">
        <v>902</v>
      </c>
      <c r="K63" s="269">
        <v>4709900</v>
      </c>
      <c r="L63" s="328">
        <v>1</v>
      </c>
      <c r="M63" s="271">
        <v>9073.458399999998</v>
      </c>
    </row>
    <row r="64" spans="1:13" ht="19.5" customHeight="1">
      <c r="A64" s="326"/>
      <c r="B64" s="301"/>
      <c r="C64" s="302"/>
      <c r="D64" s="303"/>
      <c r="E64" s="303"/>
      <c r="F64" s="499" t="s">
        <v>392</v>
      </c>
      <c r="G64" s="499"/>
      <c r="H64" s="500"/>
      <c r="I64" s="327">
        <v>905</v>
      </c>
      <c r="J64" s="268">
        <v>902</v>
      </c>
      <c r="K64" s="269">
        <v>4709906</v>
      </c>
      <c r="L64" s="328">
        <v>0</v>
      </c>
      <c r="M64" s="271">
        <v>794.3041999999999</v>
      </c>
    </row>
    <row r="65" spans="1:13" ht="19.5" customHeight="1">
      <c r="A65" s="326"/>
      <c r="B65" s="301"/>
      <c r="C65" s="302"/>
      <c r="D65" s="303"/>
      <c r="E65" s="303"/>
      <c r="F65" s="303"/>
      <c r="G65" s="503" t="s">
        <v>290</v>
      </c>
      <c r="H65" s="504"/>
      <c r="I65" s="327">
        <v>905</v>
      </c>
      <c r="J65" s="268">
        <v>902</v>
      </c>
      <c r="K65" s="269">
        <v>4709906</v>
      </c>
      <c r="L65" s="328">
        <v>1</v>
      </c>
      <c r="M65" s="271">
        <v>794.3041999999999</v>
      </c>
    </row>
    <row r="66" spans="1:13" ht="19.5" customHeight="1">
      <c r="A66" s="326"/>
      <c r="B66" s="301"/>
      <c r="C66" s="302"/>
      <c r="D66" s="499" t="s">
        <v>394</v>
      </c>
      <c r="E66" s="499"/>
      <c r="F66" s="499"/>
      <c r="G66" s="499"/>
      <c r="H66" s="500"/>
      <c r="I66" s="327">
        <v>905</v>
      </c>
      <c r="J66" s="268">
        <v>902</v>
      </c>
      <c r="K66" s="269">
        <v>4710000</v>
      </c>
      <c r="L66" s="328">
        <v>0</v>
      </c>
      <c r="M66" s="271">
        <v>49781.36807</v>
      </c>
    </row>
    <row r="67" spans="1:13" ht="32.25" customHeight="1">
      <c r="A67" s="326"/>
      <c r="B67" s="301"/>
      <c r="C67" s="302"/>
      <c r="D67" s="303"/>
      <c r="E67" s="499" t="s">
        <v>288</v>
      </c>
      <c r="F67" s="499"/>
      <c r="G67" s="499"/>
      <c r="H67" s="500"/>
      <c r="I67" s="327">
        <v>905</v>
      </c>
      <c r="J67" s="268">
        <v>902</v>
      </c>
      <c r="K67" s="269">
        <v>4719900</v>
      </c>
      <c r="L67" s="328">
        <v>0</v>
      </c>
      <c r="M67" s="271">
        <v>49781.36807</v>
      </c>
    </row>
    <row r="68" spans="1:13" ht="18.75" customHeight="1">
      <c r="A68" s="326"/>
      <c r="B68" s="301"/>
      <c r="C68" s="302"/>
      <c r="D68" s="303"/>
      <c r="E68" s="303"/>
      <c r="F68" s="303"/>
      <c r="G68" s="503" t="s">
        <v>290</v>
      </c>
      <c r="H68" s="504"/>
      <c r="I68" s="327">
        <v>905</v>
      </c>
      <c r="J68" s="268">
        <v>902</v>
      </c>
      <c r="K68" s="269">
        <v>4719900</v>
      </c>
      <c r="L68" s="328">
        <v>1</v>
      </c>
      <c r="M68" s="271">
        <v>49781.36807</v>
      </c>
    </row>
    <row r="69" spans="1:13" ht="18.75" customHeight="1">
      <c r="A69" s="323"/>
      <c r="B69" s="301"/>
      <c r="C69" s="497" t="s">
        <v>240</v>
      </c>
      <c r="D69" s="497"/>
      <c r="E69" s="497"/>
      <c r="F69" s="497"/>
      <c r="G69" s="497"/>
      <c r="H69" s="498"/>
      <c r="I69" s="324">
        <v>905</v>
      </c>
      <c r="J69" s="262">
        <v>903</v>
      </c>
      <c r="K69" s="263">
        <v>0</v>
      </c>
      <c r="L69" s="325">
        <v>0</v>
      </c>
      <c r="M69" s="265">
        <v>398</v>
      </c>
    </row>
    <row r="70" spans="1:13" ht="30.75" customHeight="1">
      <c r="A70" s="326"/>
      <c r="B70" s="301"/>
      <c r="C70" s="302"/>
      <c r="D70" s="499" t="s">
        <v>388</v>
      </c>
      <c r="E70" s="499"/>
      <c r="F70" s="499"/>
      <c r="G70" s="499"/>
      <c r="H70" s="500"/>
      <c r="I70" s="327">
        <v>905</v>
      </c>
      <c r="J70" s="268">
        <v>903</v>
      </c>
      <c r="K70" s="269">
        <v>4700000</v>
      </c>
      <c r="L70" s="328">
        <v>0</v>
      </c>
      <c r="M70" s="271">
        <v>10</v>
      </c>
    </row>
    <row r="71" spans="1:13" ht="32.25" customHeight="1">
      <c r="A71" s="326"/>
      <c r="B71" s="301"/>
      <c r="C71" s="302"/>
      <c r="D71" s="303"/>
      <c r="E71" s="499" t="s">
        <v>288</v>
      </c>
      <c r="F71" s="499"/>
      <c r="G71" s="499"/>
      <c r="H71" s="500"/>
      <c r="I71" s="327">
        <v>905</v>
      </c>
      <c r="J71" s="268">
        <v>903</v>
      </c>
      <c r="K71" s="269">
        <v>4709900</v>
      </c>
      <c r="L71" s="328">
        <v>0</v>
      </c>
      <c r="M71" s="271">
        <v>10</v>
      </c>
    </row>
    <row r="72" spans="1:13" ht="32.25" customHeight="1">
      <c r="A72" s="326"/>
      <c r="B72" s="301"/>
      <c r="C72" s="302"/>
      <c r="D72" s="303"/>
      <c r="E72" s="303"/>
      <c r="F72" s="499" t="s">
        <v>395</v>
      </c>
      <c r="G72" s="499"/>
      <c r="H72" s="500"/>
      <c r="I72" s="327">
        <v>905</v>
      </c>
      <c r="J72" s="268">
        <v>903</v>
      </c>
      <c r="K72" s="269">
        <v>4709907</v>
      </c>
      <c r="L72" s="328">
        <v>0</v>
      </c>
      <c r="M72" s="271">
        <v>10</v>
      </c>
    </row>
    <row r="73" spans="1:13" ht="18.75" customHeight="1">
      <c r="A73" s="326"/>
      <c r="B73" s="301"/>
      <c r="C73" s="302"/>
      <c r="D73" s="303"/>
      <c r="E73" s="303"/>
      <c r="F73" s="303"/>
      <c r="G73" s="503" t="s">
        <v>290</v>
      </c>
      <c r="H73" s="504"/>
      <c r="I73" s="327">
        <v>905</v>
      </c>
      <c r="J73" s="268">
        <v>903</v>
      </c>
      <c r="K73" s="269">
        <v>4709907</v>
      </c>
      <c r="L73" s="328">
        <v>1</v>
      </c>
      <c r="M73" s="271">
        <v>10</v>
      </c>
    </row>
    <row r="74" spans="1:13" ht="18" customHeight="1">
      <c r="A74" s="326"/>
      <c r="B74" s="301"/>
      <c r="C74" s="302"/>
      <c r="D74" s="499" t="s">
        <v>394</v>
      </c>
      <c r="E74" s="499"/>
      <c r="F74" s="499"/>
      <c r="G74" s="499"/>
      <c r="H74" s="500"/>
      <c r="I74" s="327">
        <v>905</v>
      </c>
      <c r="J74" s="268">
        <v>903</v>
      </c>
      <c r="K74" s="269">
        <v>4710000</v>
      </c>
      <c r="L74" s="328">
        <v>0</v>
      </c>
      <c r="M74" s="271">
        <v>388</v>
      </c>
    </row>
    <row r="75" spans="1:13" ht="32.25" customHeight="1">
      <c r="A75" s="326"/>
      <c r="B75" s="301"/>
      <c r="C75" s="302"/>
      <c r="D75" s="303"/>
      <c r="E75" s="499" t="s">
        <v>288</v>
      </c>
      <c r="F75" s="499"/>
      <c r="G75" s="499"/>
      <c r="H75" s="500"/>
      <c r="I75" s="327">
        <v>905</v>
      </c>
      <c r="J75" s="268">
        <v>903</v>
      </c>
      <c r="K75" s="269">
        <v>4719900</v>
      </c>
      <c r="L75" s="328">
        <v>0</v>
      </c>
      <c r="M75" s="271">
        <v>388</v>
      </c>
    </row>
    <row r="76" spans="1:13" ht="19.5" customHeight="1">
      <c r="A76" s="326"/>
      <c r="B76" s="301"/>
      <c r="C76" s="302"/>
      <c r="D76" s="303"/>
      <c r="E76" s="303"/>
      <c r="F76" s="303"/>
      <c r="G76" s="503" t="s">
        <v>290</v>
      </c>
      <c r="H76" s="504"/>
      <c r="I76" s="327">
        <v>905</v>
      </c>
      <c r="J76" s="268">
        <v>903</v>
      </c>
      <c r="K76" s="269">
        <v>4719900</v>
      </c>
      <c r="L76" s="328">
        <v>1</v>
      </c>
      <c r="M76" s="271">
        <v>388</v>
      </c>
    </row>
    <row r="77" spans="1:13" ht="19.5" customHeight="1">
      <c r="A77" s="323"/>
      <c r="B77" s="301"/>
      <c r="C77" s="497" t="s">
        <v>241</v>
      </c>
      <c r="D77" s="497"/>
      <c r="E77" s="497"/>
      <c r="F77" s="497"/>
      <c r="G77" s="497"/>
      <c r="H77" s="498"/>
      <c r="I77" s="324">
        <v>905</v>
      </c>
      <c r="J77" s="262">
        <v>904</v>
      </c>
      <c r="K77" s="263">
        <v>0</v>
      </c>
      <c r="L77" s="325">
        <v>0</v>
      </c>
      <c r="M77" s="265">
        <v>1500</v>
      </c>
    </row>
    <row r="78" spans="1:13" ht="19.5" customHeight="1">
      <c r="A78" s="326"/>
      <c r="B78" s="301"/>
      <c r="C78" s="302"/>
      <c r="D78" s="499" t="s">
        <v>396</v>
      </c>
      <c r="E78" s="499"/>
      <c r="F78" s="499"/>
      <c r="G78" s="499"/>
      <c r="H78" s="500"/>
      <c r="I78" s="327">
        <v>905</v>
      </c>
      <c r="J78" s="268">
        <v>904</v>
      </c>
      <c r="K78" s="269">
        <v>4770000</v>
      </c>
      <c r="L78" s="328">
        <v>0</v>
      </c>
      <c r="M78" s="271">
        <v>1500</v>
      </c>
    </row>
    <row r="79" spans="1:13" ht="32.25" customHeight="1">
      <c r="A79" s="326"/>
      <c r="B79" s="301"/>
      <c r="C79" s="302"/>
      <c r="D79" s="303"/>
      <c r="E79" s="499" t="s">
        <v>288</v>
      </c>
      <c r="F79" s="499"/>
      <c r="G79" s="499"/>
      <c r="H79" s="500"/>
      <c r="I79" s="327">
        <v>905</v>
      </c>
      <c r="J79" s="268">
        <v>904</v>
      </c>
      <c r="K79" s="269">
        <v>4779900</v>
      </c>
      <c r="L79" s="328">
        <v>0</v>
      </c>
      <c r="M79" s="271">
        <v>1500</v>
      </c>
    </row>
    <row r="80" spans="1:13" ht="20.25" customHeight="1">
      <c r="A80" s="326"/>
      <c r="B80" s="301"/>
      <c r="C80" s="302"/>
      <c r="D80" s="303"/>
      <c r="E80" s="303"/>
      <c r="F80" s="303"/>
      <c r="G80" s="503" t="s">
        <v>290</v>
      </c>
      <c r="H80" s="504"/>
      <c r="I80" s="327">
        <v>905</v>
      </c>
      <c r="J80" s="268">
        <v>904</v>
      </c>
      <c r="K80" s="269">
        <v>4779900</v>
      </c>
      <c r="L80" s="328">
        <v>1</v>
      </c>
      <c r="M80" s="271">
        <v>1500</v>
      </c>
    </row>
    <row r="81" spans="1:13" ht="32.25" customHeight="1">
      <c r="A81" s="323"/>
      <c r="B81" s="301"/>
      <c r="C81" s="497" t="s">
        <v>243</v>
      </c>
      <c r="D81" s="497"/>
      <c r="E81" s="497"/>
      <c r="F81" s="497"/>
      <c r="G81" s="497"/>
      <c r="H81" s="498"/>
      <c r="I81" s="324">
        <v>905</v>
      </c>
      <c r="J81" s="262">
        <v>910</v>
      </c>
      <c r="K81" s="263">
        <v>0</v>
      </c>
      <c r="L81" s="325">
        <v>0</v>
      </c>
      <c r="M81" s="265">
        <v>7500</v>
      </c>
    </row>
    <row r="82" spans="1:13" ht="32.25" customHeight="1">
      <c r="A82" s="326"/>
      <c r="B82" s="301"/>
      <c r="C82" s="302"/>
      <c r="D82" s="499" t="s">
        <v>404</v>
      </c>
      <c r="E82" s="499"/>
      <c r="F82" s="499"/>
      <c r="G82" s="499"/>
      <c r="H82" s="500"/>
      <c r="I82" s="327">
        <v>905</v>
      </c>
      <c r="J82" s="268">
        <v>910</v>
      </c>
      <c r="K82" s="269">
        <v>4690000</v>
      </c>
      <c r="L82" s="328">
        <v>0</v>
      </c>
      <c r="M82" s="271">
        <v>7500</v>
      </c>
    </row>
    <row r="83" spans="1:13" ht="32.25" customHeight="1">
      <c r="A83" s="326"/>
      <c r="B83" s="301"/>
      <c r="C83" s="302"/>
      <c r="D83" s="303"/>
      <c r="E83" s="499" t="s">
        <v>288</v>
      </c>
      <c r="F83" s="499"/>
      <c r="G83" s="499"/>
      <c r="H83" s="500"/>
      <c r="I83" s="327">
        <v>905</v>
      </c>
      <c r="J83" s="268">
        <v>910</v>
      </c>
      <c r="K83" s="269">
        <v>4699900</v>
      </c>
      <c r="L83" s="328">
        <v>0</v>
      </c>
      <c r="M83" s="271">
        <v>7500</v>
      </c>
    </row>
    <row r="84" spans="1:13" ht="19.5" customHeight="1">
      <c r="A84" s="326"/>
      <c r="B84" s="301"/>
      <c r="C84" s="302"/>
      <c r="D84" s="303"/>
      <c r="E84" s="303"/>
      <c r="F84" s="303"/>
      <c r="G84" s="503" t="s">
        <v>290</v>
      </c>
      <c r="H84" s="504"/>
      <c r="I84" s="327">
        <v>905</v>
      </c>
      <c r="J84" s="268">
        <v>910</v>
      </c>
      <c r="K84" s="269">
        <v>4699900</v>
      </c>
      <c r="L84" s="328">
        <v>1</v>
      </c>
      <c r="M84" s="271">
        <v>7500</v>
      </c>
    </row>
    <row r="85" spans="1:13" ht="19.5" customHeight="1">
      <c r="A85" s="323"/>
      <c r="B85" s="301"/>
      <c r="C85" s="497" t="s">
        <v>247</v>
      </c>
      <c r="D85" s="497"/>
      <c r="E85" s="497"/>
      <c r="F85" s="497"/>
      <c r="G85" s="497"/>
      <c r="H85" s="498"/>
      <c r="I85" s="324">
        <v>905</v>
      </c>
      <c r="J85" s="262">
        <v>1002</v>
      </c>
      <c r="K85" s="263">
        <v>0</v>
      </c>
      <c r="L85" s="325">
        <v>0</v>
      </c>
      <c r="M85" s="265">
        <v>350.96045000000004</v>
      </c>
    </row>
    <row r="86" spans="1:13" ht="19.5" customHeight="1">
      <c r="A86" s="326"/>
      <c r="B86" s="301"/>
      <c r="C86" s="302"/>
      <c r="D86" s="499" t="s">
        <v>416</v>
      </c>
      <c r="E86" s="499"/>
      <c r="F86" s="499"/>
      <c r="G86" s="499"/>
      <c r="H86" s="500"/>
      <c r="I86" s="327">
        <v>905</v>
      </c>
      <c r="J86" s="268">
        <v>1002</v>
      </c>
      <c r="K86" s="269">
        <v>5070000</v>
      </c>
      <c r="L86" s="328">
        <v>0</v>
      </c>
      <c r="M86" s="271">
        <v>350.96045000000004</v>
      </c>
    </row>
    <row r="87" spans="1:13" ht="32.25" customHeight="1">
      <c r="A87" s="326"/>
      <c r="B87" s="301"/>
      <c r="C87" s="302"/>
      <c r="D87" s="303"/>
      <c r="E87" s="499" t="s">
        <v>288</v>
      </c>
      <c r="F87" s="499"/>
      <c r="G87" s="499"/>
      <c r="H87" s="500"/>
      <c r="I87" s="327">
        <v>905</v>
      </c>
      <c r="J87" s="268">
        <v>1002</v>
      </c>
      <c r="K87" s="269">
        <v>5079900</v>
      </c>
      <c r="L87" s="328">
        <v>0</v>
      </c>
      <c r="M87" s="271">
        <v>350.96045000000004</v>
      </c>
    </row>
    <row r="88" spans="1:13" ht="21" customHeight="1">
      <c r="A88" s="326"/>
      <c r="B88" s="301"/>
      <c r="C88" s="302"/>
      <c r="D88" s="303"/>
      <c r="E88" s="303"/>
      <c r="F88" s="303"/>
      <c r="G88" s="503" t="s">
        <v>290</v>
      </c>
      <c r="H88" s="504"/>
      <c r="I88" s="327">
        <v>905</v>
      </c>
      <c r="J88" s="268">
        <v>1002</v>
      </c>
      <c r="K88" s="269">
        <v>5079900</v>
      </c>
      <c r="L88" s="328">
        <v>1</v>
      </c>
      <c r="M88" s="271">
        <v>350.96045000000004</v>
      </c>
    </row>
    <row r="89" spans="1:13" ht="33" customHeight="1">
      <c r="A89" s="329" t="s">
        <v>213</v>
      </c>
      <c r="B89" s="505" t="s">
        <v>456</v>
      </c>
      <c r="C89" s="505"/>
      <c r="D89" s="505"/>
      <c r="E89" s="505"/>
      <c r="F89" s="505"/>
      <c r="G89" s="505"/>
      <c r="H89" s="506"/>
      <c r="I89" s="330">
        <v>915</v>
      </c>
      <c r="J89" s="274">
        <v>0</v>
      </c>
      <c r="K89" s="275">
        <v>0</v>
      </c>
      <c r="L89" s="331">
        <v>0</v>
      </c>
      <c r="M89" s="277">
        <v>962.03955</v>
      </c>
    </row>
    <row r="90" spans="1:13" ht="20.25" customHeight="1">
      <c r="A90" s="323"/>
      <c r="B90" s="301"/>
      <c r="C90" s="497" t="s">
        <v>247</v>
      </c>
      <c r="D90" s="497"/>
      <c r="E90" s="497"/>
      <c r="F90" s="497"/>
      <c r="G90" s="497"/>
      <c r="H90" s="498"/>
      <c r="I90" s="324">
        <v>915</v>
      </c>
      <c r="J90" s="262">
        <v>1002</v>
      </c>
      <c r="K90" s="263">
        <v>0</v>
      </c>
      <c r="L90" s="325">
        <v>0</v>
      </c>
      <c r="M90" s="265">
        <v>962.03955</v>
      </c>
    </row>
    <row r="91" spans="1:13" ht="20.25" customHeight="1">
      <c r="A91" s="326"/>
      <c r="B91" s="301"/>
      <c r="C91" s="302"/>
      <c r="D91" s="499" t="s">
        <v>416</v>
      </c>
      <c r="E91" s="499"/>
      <c r="F91" s="499"/>
      <c r="G91" s="499"/>
      <c r="H91" s="500"/>
      <c r="I91" s="327">
        <v>915</v>
      </c>
      <c r="J91" s="268">
        <v>1002</v>
      </c>
      <c r="K91" s="269">
        <v>5070000</v>
      </c>
      <c r="L91" s="328">
        <v>0</v>
      </c>
      <c r="M91" s="271">
        <v>962.03955</v>
      </c>
    </row>
    <row r="92" spans="1:13" ht="32.25" customHeight="1">
      <c r="A92" s="326"/>
      <c r="B92" s="301"/>
      <c r="C92" s="302"/>
      <c r="D92" s="303"/>
      <c r="E92" s="499" t="s">
        <v>288</v>
      </c>
      <c r="F92" s="499"/>
      <c r="G92" s="499"/>
      <c r="H92" s="500"/>
      <c r="I92" s="327">
        <v>915</v>
      </c>
      <c r="J92" s="268">
        <v>1002</v>
      </c>
      <c r="K92" s="269">
        <v>5079900</v>
      </c>
      <c r="L92" s="328">
        <v>0</v>
      </c>
      <c r="M92" s="271">
        <v>962.03955</v>
      </c>
    </row>
    <row r="93" spans="1:13" ht="20.25" customHeight="1">
      <c r="A93" s="326"/>
      <c r="B93" s="301"/>
      <c r="C93" s="302"/>
      <c r="D93" s="303"/>
      <c r="E93" s="303"/>
      <c r="F93" s="303"/>
      <c r="G93" s="503" t="s">
        <v>290</v>
      </c>
      <c r="H93" s="504"/>
      <c r="I93" s="327">
        <v>915</v>
      </c>
      <c r="J93" s="268">
        <v>1002</v>
      </c>
      <c r="K93" s="269">
        <v>5079900</v>
      </c>
      <c r="L93" s="328">
        <v>1</v>
      </c>
      <c r="M93" s="271">
        <v>962.03955</v>
      </c>
    </row>
    <row r="94" spans="1:13" ht="32.25" customHeight="1">
      <c r="A94" s="329" t="s">
        <v>217</v>
      </c>
      <c r="B94" s="505" t="s">
        <v>298</v>
      </c>
      <c r="C94" s="505"/>
      <c r="D94" s="505"/>
      <c r="E94" s="505"/>
      <c r="F94" s="505"/>
      <c r="G94" s="505"/>
      <c r="H94" s="506"/>
      <c r="I94" s="330">
        <v>927</v>
      </c>
      <c r="J94" s="274">
        <v>0</v>
      </c>
      <c r="K94" s="275">
        <v>0</v>
      </c>
      <c r="L94" s="331">
        <v>0</v>
      </c>
      <c r="M94" s="277">
        <v>650</v>
      </c>
    </row>
    <row r="95" spans="1:13" ht="17.25" customHeight="1">
      <c r="A95" s="323"/>
      <c r="B95" s="301"/>
      <c r="C95" s="497" t="s">
        <v>212</v>
      </c>
      <c r="D95" s="497"/>
      <c r="E95" s="497"/>
      <c r="F95" s="497"/>
      <c r="G95" s="497"/>
      <c r="H95" s="498"/>
      <c r="I95" s="324">
        <v>927</v>
      </c>
      <c r="J95" s="262">
        <v>114</v>
      </c>
      <c r="K95" s="263">
        <v>0</v>
      </c>
      <c r="L95" s="325">
        <v>0</v>
      </c>
      <c r="M95" s="265">
        <v>650</v>
      </c>
    </row>
    <row r="96" spans="1:13" ht="31.5" customHeight="1">
      <c r="A96" s="326"/>
      <c r="B96" s="301"/>
      <c r="C96" s="302"/>
      <c r="D96" s="499" t="s">
        <v>315</v>
      </c>
      <c r="E96" s="499"/>
      <c r="F96" s="499"/>
      <c r="G96" s="499"/>
      <c r="H96" s="500"/>
      <c r="I96" s="327">
        <v>927</v>
      </c>
      <c r="J96" s="268">
        <v>114</v>
      </c>
      <c r="K96" s="269">
        <v>930000</v>
      </c>
      <c r="L96" s="328">
        <v>0</v>
      </c>
      <c r="M96" s="271">
        <v>650</v>
      </c>
    </row>
    <row r="97" spans="1:13" ht="32.25" customHeight="1">
      <c r="A97" s="326"/>
      <c r="B97" s="301"/>
      <c r="C97" s="302"/>
      <c r="D97" s="303"/>
      <c r="E97" s="499" t="s">
        <v>288</v>
      </c>
      <c r="F97" s="499"/>
      <c r="G97" s="499"/>
      <c r="H97" s="500"/>
      <c r="I97" s="327">
        <v>927</v>
      </c>
      <c r="J97" s="268">
        <v>114</v>
      </c>
      <c r="K97" s="269">
        <v>939900</v>
      </c>
      <c r="L97" s="328">
        <v>0</v>
      </c>
      <c r="M97" s="271">
        <v>650</v>
      </c>
    </row>
    <row r="98" spans="1:13" ht="19.5" customHeight="1">
      <c r="A98" s="326"/>
      <c r="B98" s="301"/>
      <c r="C98" s="302"/>
      <c r="D98" s="303"/>
      <c r="E98" s="303"/>
      <c r="F98" s="499" t="s">
        <v>510</v>
      </c>
      <c r="G98" s="499"/>
      <c r="H98" s="500"/>
      <c r="I98" s="327">
        <v>927</v>
      </c>
      <c r="J98" s="268">
        <v>114</v>
      </c>
      <c r="K98" s="269">
        <v>939907</v>
      </c>
      <c r="L98" s="328">
        <v>0</v>
      </c>
      <c r="M98" s="271">
        <v>650</v>
      </c>
    </row>
    <row r="99" spans="1:13" ht="19.5" customHeight="1">
      <c r="A99" s="332"/>
      <c r="B99" s="304"/>
      <c r="C99" s="305"/>
      <c r="D99" s="306"/>
      <c r="E99" s="306"/>
      <c r="F99" s="306"/>
      <c r="G99" s="501" t="s">
        <v>290</v>
      </c>
      <c r="H99" s="502"/>
      <c r="I99" s="333">
        <v>927</v>
      </c>
      <c r="J99" s="281">
        <v>114</v>
      </c>
      <c r="K99" s="282">
        <v>939907</v>
      </c>
      <c r="L99" s="334">
        <v>1</v>
      </c>
      <c r="M99" s="284">
        <v>650</v>
      </c>
    </row>
    <row r="100" spans="1:13" ht="17.25" customHeight="1">
      <c r="A100" s="335"/>
      <c r="B100" s="287"/>
      <c r="C100" s="286"/>
      <c r="D100" s="286"/>
      <c r="E100" s="286"/>
      <c r="F100" s="286"/>
      <c r="G100" s="286"/>
      <c r="H100" s="336" t="s">
        <v>676</v>
      </c>
      <c r="I100" s="337" t="s">
        <v>608</v>
      </c>
      <c r="J100" s="290" t="s">
        <v>609</v>
      </c>
      <c r="K100" s="290" t="s">
        <v>610</v>
      </c>
      <c r="L100" s="338" t="s">
        <v>608</v>
      </c>
      <c r="M100" s="291">
        <v>223010.11389999997</v>
      </c>
    </row>
  </sheetData>
  <sheetProtection/>
  <mergeCells count="90">
    <mergeCell ref="A10:M10"/>
    <mergeCell ref="A12:A17"/>
    <mergeCell ref="I12:L12"/>
    <mergeCell ref="I13:L13"/>
    <mergeCell ref="I14:L14"/>
    <mergeCell ref="I15:L15"/>
    <mergeCell ref="H16:H17"/>
    <mergeCell ref="I16:L16"/>
    <mergeCell ref="M16:M17"/>
    <mergeCell ref="B19:H19"/>
    <mergeCell ref="C20:H20"/>
    <mergeCell ref="D21:H21"/>
    <mergeCell ref="E22:H22"/>
    <mergeCell ref="G23:H23"/>
    <mergeCell ref="C24:H24"/>
    <mergeCell ref="D25:H25"/>
    <mergeCell ref="E26:H26"/>
    <mergeCell ref="G27:H27"/>
    <mergeCell ref="D28:H28"/>
    <mergeCell ref="E29:H29"/>
    <mergeCell ref="F30:H30"/>
    <mergeCell ref="G31:H31"/>
    <mergeCell ref="F32:H32"/>
    <mergeCell ref="G33:H33"/>
    <mergeCell ref="D34:H34"/>
    <mergeCell ref="E35:H35"/>
    <mergeCell ref="G36:H36"/>
    <mergeCell ref="C37:H37"/>
    <mergeCell ref="D38:H38"/>
    <mergeCell ref="E39:H39"/>
    <mergeCell ref="F40:H40"/>
    <mergeCell ref="G41:H41"/>
    <mergeCell ref="F42:H42"/>
    <mergeCell ref="G43:H43"/>
    <mergeCell ref="F44:H44"/>
    <mergeCell ref="G45:H45"/>
    <mergeCell ref="F46:H46"/>
    <mergeCell ref="G47:H47"/>
    <mergeCell ref="F48:H48"/>
    <mergeCell ref="G49:H49"/>
    <mergeCell ref="D50:H50"/>
    <mergeCell ref="E51:H51"/>
    <mergeCell ref="G52:H52"/>
    <mergeCell ref="C53:H53"/>
    <mergeCell ref="D54:H54"/>
    <mergeCell ref="E55:H55"/>
    <mergeCell ref="G56:H56"/>
    <mergeCell ref="D57:H57"/>
    <mergeCell ref="E58:H58"/>
    <mergeCell ref="G59:H59"/>
    <mergeCell ref="C60:H60"/>
    <mergeCell ref="D61:H61"/>
    <mergeCell ref="E62:H62"/>
    <mergeCell ref="G63:H63"/>
    <mergeCell ref="F64:H64"/>
    <mergeCell ref="G65:H65"/>
    <mergeCell ref="D66:H66"/>
    <mergeCell ref="E67:H67"/>
    <mergeCell ref="G68:H68"/>
    <mergeCell ref="C69:H69"/>
    <mergeCell ref="D70:H70"/>
    <mergeCell ref="E71:H71"/>
    <mergeCell ref="F72:H72"/>
    <mergeCell ref="G73:H73"/>
    <mergeCell ref="D74:H74"/>
    <mergeCell ref="E75:H75"/>
    <mergeCell ref="G76:H76"/>
    <mergeCell ref="C77:H77"/>
    <mergeCell ref="D78:H78"/>
    <mergeCell ref="E79:H79"/>
    <mergeCell ref="G80:H80"/>
    <mergeCell ref="C81:H81"/>
    <mergeCell ref="D82:H82"/>
    <mergeCell ref="E83:H83"/>
    <mergeCell ref="G84:H84"/>
    <mergeCell ref="C85:H85"/>
    <mergeCell ref="D86:H86"/>
    <mergeCell ref="E87:H87"/>
    <mergeCell ref="G88:H88"/>
    <mergeCell ref="B89:H89"/>
    <mergeCell ref="C90:H90"/>
    <mergeCell ref="E97:H97"/>
    <mergeCell ref="F98:H98"/>
    <mergeCell ref="G99:H99"/>
    <mergeCell ref="D91:H91"/>
    <mergeCell ref="E92:H92"/>
    <mergeCell ref="G93:H93"/>
    <mergeCell ref="B94:H94"/>
    <mergeCell ref="C95:H95"/>
    <mergeCell ref="D96:H9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65"/>
  <sheetViews>
    <sheetView zoomScale="83" zoomScaleNormal="83" zoomScalePageLayoutView="0" workbookViewId="0" topLeftCell="A5">
      <selection activeCell="K12" sqref="K12"/>
    </sheetView>
  </sheetViews>
  <sheetFormatPr defaultColWidth="9.140625" defaultRowHeight="12.75"/>
  <cols>
    <col min="1" max="1" width="6.28125" style="393" customWidth="1"/>
    <col min="2" max="2" width="57.421875" style="348" customWidth="1"/>
    <col min="3" max="3" width="6.140625" style="348" customWidth="1"/>
    <col min="4" max="4" width="6.421875" style="348" customWidth="1"/>
    <col min="5" max="5" width="8.421875" style="348" customWidth="1"/>
    <col min="6" max="6" width="5.28125" style="348" customWidth="1"/>
    <col min="7" max="7" width="29.28125" style="348" customWidth="1"/>
    <col min="8" max="8" width="28.421875" style="348" customWidth="1"/>
    <col min="9" max="9" width="18.140625" style="348" customWidth="1"/>
    <col min="10" max="41" width="9.140625" style="347" customWidth="1"/>
    <col min="42" max="16384" width="9.140625" style="348" customWidth="1"/>
  </cols>
  <sheetData>
    <row r="1" spans="1:9" ht="12.75" hidden="1">
      <c r="A1" s="346"/>
      <c r="B1" s="347"/>
      <c r="C1" s="347"/>
      <c r="D1" s="347"/>
      <c r="E1" s="556"/>
      <c r="F1" s="556"/>
      <c r="H1" s="349"/>
      <c r="I1" s="349" t="s">
        <v>668</v>
      </c>
    </row>
    <row r="2" spans="1:9" ht="12.75" hidden="1">
      <c r="A2" s="346"/>
      <c r="B2" s="347"/>
      <c r="C2" s="556"/>
      <c r="D2" s="556"/>
      <c r="E2" s="556"/>
      <c r="F2" s="556"/>
      <c r="H2" s="349"/>
      <c r="I2" s="349" t="s">
        <v>679</v>
      </c>
    </row>
    <row r="3" spans="1:9" ht="12.75" hidden="1">
      <c r="A3" s="346"/>
      <c r="B3" s="347"/>
      <c r="C3" s="556"/>
      <c r="D3" s="556"/>
      <c r="E3" s="556"/>
      <c r="F3" s="556"/>
      <c r="H3" s="349"/>
      <c r="I3" s="349" t="s">
        <v>680</v>
      </c>
    </row>
    <row r="4" spans="1:9" ht="12.75" hidden="1">
      <c r="A4" s="558"/>
      <c r="B4" s="559"/>
      <c r="C4" s="559"/>
      <c r="D4" s="559"/>
      <c r="E4" s="559"/>
      <c r="F4" s="559"/>
      <c r="H4" s="349"/>
      <c r="I4" s="349" t="s">
        <v>681</v>
      </c>
    </row>
    <row r="5" spans="1:9" ht="15.75" customHeight="1">
      <c r="A5" s="350"/>
      <c r="B5" s="351"/>
      <c r="C5" s="351"/>
      <c r="D5" s="352"/>
      <c r="E5" s="352"/>
      <c r="F5" s="347"/>
      <c r="G5" s="347"/>
      <c r="H5" s="556" t="s">
        <v>255</v>
      </c>
      <c r="I5" s="556"/>
    </row>
    <row r="6" spans="1:9" ht="15.75" customHeight="1">
      <c r="A6" s="350"/>
      <c r="B6" s="351"/>
      <c r="C6" s="351"/>
      <c r="D6" s="352"/>
      <c r="E6" s="352"/>
      <c r="F6" s="556" t="s">
        <v>682</v>
      </c>
      <c r="G6" s="556"/>
      <c r="H6" s="556"/>
      <c r="I6" s="556"/>
    </row>
    <row r="7" spans="1:9" ht="15.75" customHeight="1">
      <c r="A7" s="350"/>
      <c r="B7" s="351"/>
      <c r="C7" s="351"/>
      <c r="D7" s="353"/>
      <c r="E7" s="353"/>
      <c r="F7" s="556" t="s">
        <v>133</v>
      </c>
      <c r="G7" s="556"/>
      <c r="H7" s="556"/>
      <c r="I7" s="556"/>
    </row>
    <row r="8" spans="1:9" ht="18.75" customHeight="1">
      <c r="A8" s="350"/>
      <c r="B8" s="351"/>
      <c r="C8" s="351"/>
      <c r="D8" s="353"/>
      <c r="E8" s="353"/>
      <c r="F8" s="353"/>
      <c r="G8" s="354"/>
      <c r="H8" s="557" t="s">
        <v>795</v>
      </c>
      <c r="I8" s="557"/>
    </row>
    <row r="9" spans="1:9" ht="8.25" customHeight="1">
      <c r="A9" s="350"/>
      <c r="B9" s="351"/>
      <c r="C9" s="351"/>
      <c r="D9" s="353"/>
      <c r="E9" s="353"/>
      <c r="F9" s="353"/>
      <c r="G9" s="353"/>
      <c r="H9" s="353"/>
      <c r="I9" s="355"/>
    </row>
    <row r="10" spans="1:9" ht="17.25" customHeight="1">
      <c r="A10" s="350"/>
      <c r="B10" s="351"/>
      <c r="C10" s="351"/>
      <c r="D10" s="353"/>
      <c r="E10" s="353"/>
      <c r="F10" s="347"/>
      <c r="G10" s="347"/>
      <c r="H10" s="556" t="s">
        <v>683</v>
      </c>
      <c r="I10" s="556"/>
    </row>
    <row r="11" spans="1:9" ht="13.5" customHeight="1">
      <c r="A11" s="350"/>
      <c r="B11" s="351"/>
      <c r="C11" s="351"/>
      <c r="D11" s="353"/>
      <c r="E11" s="353"/>
      <c r="F11" s="556" t="s">
        <v>653</v>
      </c>
      <c r="G11" s="556"/>
      <c r="H11" s="556"/>
      <c r="I11" s="556"/>
    </row>
    <row r="12" spans="1:9" ht="11.25" customHeight="1">
      <c r="A12" s="350"/>
      <c r="B12" s="351"/>
      <c r="C12" s="351"/>
      <c r="D12" s="353"/>
      <c r="E12" s="353"/>
      <c r="F12" s="556" t="s">
        <v>133</v>
      </c>
      <c r="G12" s="556"/>
      <c r="H12" s="556"/>
      <c r="I12" s="556"/>
    </row>
    <row r="13" spans="1:9" ht="12.75" customHeight="1">
      <c r="A13" s="350"/>
      <c r="B13" s="351"/>
      <c r="C13" s="351"/>
      <c r="D13" s="353"/>
      <c r="E13" s="353"/>
      <c r="F13" s="353"/>
      <c r="G13" s="353"/>
      <c r="I13" s="356" t="s">
        <v>131</v>
      </c>
    </row>
    <row r="14" spans="1:9" ht="17.25" customHeight="1">
      <c r="A14" s="350"/>
      <c r="B14" s="351"/>
      <c r="C14" s="351"/>
      <c r="D14" s="353"/>
      <c r="E14" s="353"/>
      <c r="F14" s="353"/>
      <c r="G14" s="353"/>
      <c r="H14" s="357"/>
      <c r="I14" s="357"/>
    </row>
    <row r="15" spans="1:9" ht="1.5" customHeight="1">
      <c r="A15" s="350"/>
      <c r="B15" s="351"/>
      <c r="C15" s="351"/>
      <c r="D15" s="353"/>
      <c r="E15" s="353"/>
      <c r="F15" s="353"/>
      <c r="G15" s="353"/>
      <c r="H15" s="357"/>
      <c r="I15" s="357"/>
    </row>
    <row r="16" spans="1:9" ht="15.75">
      <c r="A16" s="549" t="s">
        <v>684</v>
      </c>
      <c r="B16" s="549"/>
      <c r="C16" s="549"/>
      <c r="D16" s="549"/>
      <c r="E16" s="549"/>
      <c r="F16" s="549"/>
      <c r="G16" s="549"/>
      <c r="H16" s="549"/>
      <c r="I16" s="549"/>
    </row>
    <row r="17" spans="1:9" ht="15.75">
      <c r="A17" s="549" t="s">
        <v>685</v>
      </c>
      <c r="B17" s="549"/>
      <c r="C17" s="549"/>
      <c r="D17" s="549"/>
      <c r="E17" s="549"/>
      <c r="F17" s="549"/>
      <c r="G17" s="549"/>
      <c r="H17" s="549"/>
      <c r="I17" s="549"/>
    </row>
    <row r="18" spans="1:9" ht="15.75">
      <c r="A18" s="549" t="s">
        <v>686</v>
      </c>
      <c r="B18" s="549"/>
      <c r="C18" s="549"/>
      <c r="D18" s="549"/>
      <c r="E18" s="549"/>
      <c r="F18" s="549"/>
      <c r="G18" s="549"/>
      <c r="H18" s="549"/>
      <c r="I18" s="549"/>
    </row>
    <row r="19" spans="1:9" ht="15.75">
      <c r="A19" s="358"/>
      <c r="B19" s="358"/>
      <c r="C19" s="358"/>
      <c r="D19" s="358"/>
      <c r="E19" s="358"/>
      <c r="F19" s="358"/>
      <c r="I19" s="359" t="s">
        <v>128</v>
      </c>
    </row>
    <row r="20" spans="1:41" s="361" customFormat="1" ht="20.25" customHeight="1">
      <c r="A20" s="550" t="s">
        <v>687</v>
      </c>
      <c r="B20" s="552" t="s">
        <v>199</v>
      </c>
      <c r="C20" s="552" t="s">
        <v>258</v>
      </c>
      <c r="D20" s="552"/>
      <c r="E20" s="552"/>
      <c r="F20" s="552"/>
      <c r="G20" s="552" t="s">
        <v>688</v>
      </c>
      <c r="H20" s="552" t="s">
        <v>689</v>
      </c>
      <c r="I20" s="554" t="s">
        <v>130</v>
      </c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60"/>
      <c r="AI20" s="360"/>
      <c r="AJ20" s="360"/>
      <c r="AK20" s="360"/>
      <c r="AL20" s="360"/>
      <c r="AM20" s="360"/>
      <c r="AN20" s="360"/>
      <c r="AO20" s="360"/>
    </row>
    <row r="21" spans="1:41" s="364" customFormat="1" ht="35.25" customHeight="1">
      <c r="A21" s="551"/>
      <c r="B21" s="553"/>
      <c r="C21" s="362" t="s">
        <v>690</v>
      </c>
      <c r="D21" s="362" t="s">
        <v>691</v>
      </c>
      <c r="E21" s="362" t="s">
        <v>692</v>
      </c>
      <c r="F21" s="362" t="s">
        <v>693</v>
      </c>
      <c r="G21" s="553"/>
      <c r="H21" s="553"/>
      <c r="I21" s="555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  <c r="V21" s="363"/>
      <c r="W21" s="363"/>
      <c r="X21" s="363"/>
      <c r="Y21" s="363"/>
      <c r="Z21" s="363"/>
      <c r="AA21" s="363"/>
      <c r="AB21" s="363"/>
      <c r="AC21" s="363"/>
      <c r="AD21" s="363"/>
      <c r="AE21" s="363"/>
      <c r="AF21" s="363"/>
      <c r="AG21" s="363"/>
      <c r="AH21" s="363"/>
      <c r="AI21" s="363"/>
      <c r="AJ21" s="363"/>
      <c r="AK21" s="363"/>
      <c r="AL21" s="363"/>
      <c r="AM21" s="363"/>
      <c r="AN21" s="363"/>
      <c r="AO21" s="363"/>
    </row>
    <row r="22" spans="1:41" s="369" customFormat="1" ht="15" customHeight="1">
      <c r="A22" s="365">
        <v>1</v>
      </c>
      <c r="B22" s="366">
        <v>2</v>
      </c>
      <c r="C22" s="366">
        <v>3</v>
      </c>
      <c r="D22" s="366">
        <v>4</v>
      </c>
      <c r="E22" s="366">
        <v>5</v>
      </c>
      <c r="F22" s="366">
        <v>6</v>
      </c>
      <c r="G22" s="366">
        <v>7</v>
      </c>
      <c r="H22" s="366">
        <v>8</v>
      </c>
      <c r="I22" s="367">
        <v>9</v>
      </c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368"/>
      <c r="W22" s="368"/>
      <c r="X22" s="368"/>
      <c r="Y22" s="368"/>
      <c r="Z22" s="368"/>
      <c r="AA22" s="368"/>
      <c r="AB22" s="368"/>
      <c r="AC22" s="368"/>
      <c r="AD22" s="368"/>
      <c r="AE22" s="368"/>
      <c r="AF22" s="368"/>
      <c r="AG22" s="368"/>
      <c r="AH22" s="368"/>
      <c r="AI22" s="368"/>
      <c r="AJ22" s="368"/>
      <c r="AK22" s="368"/>
      <c r="AL22" s="368"/>
      <c r="AM22" s="368"/>
      <c r="AN22" s="368"/>
      <c r="AO22" s="368"/>
    </row>
    <row r="23" spans="1:41" s="373" customFormat="1" ht="21.75" customHeight="1">
      <c r="A23" s="405" t="s">
        <v>203</v>
      </c>
      <c r="B23" s="406" t="s">
        <v>694</v>
      </c>
      <c r="C23" s="370"/>
      <c r="D23" s="371"/>
      <c r="E23" s="371"/>
      <c r="F23" s="371"/>
      <c r="G23" s="371"/>
      <c r="H23" s="371"/>
      <c r="I23" s="400">
        <f>SUM(I24:I39)</f>
        <v>132725.27328000002</v>
      </c>
      <c r="J23" s="372"/>
      <c r="K23" s="372"/>
      <c r="L23" s="372"/>
      <c r="M23" s="372"/>
      <c r="N23" s="372"/>
      <c r="O23" s="372"/>
      <c r="P23" s="372"/>
      <c r="Q23" s="372"/>
      <c r="R23" s="372"/>
      <c r="S23" s="372"/>
      <c r="T23" s="372"/>
      <c r="U23" s="372"/>
      <c r="V23" s="372"/>
      <c r="W23" s="372"/>
      <c r="X23" s="372"/>
      <c r="Y23" s="372"/>
      <c r="Z23" s="372"/>
      <c r="AA23" s="372"/>
      <c r="AB23" s="372"/>
      <c r="AC23" s="372"/>
      <c r="AD23" s="372"/>
      <c r="AE23" s="372"/>
      <c r="AF23" s="372"/>
      <c r="AG23" s="372"/>
      <c r="AH23" s="372"/>
      <c r="AI23" s="372"/>
      <c r="AJ23" s="372"/>
      <c r="AK23" s="372"/>
      <c r="AL23" s="372"/>
      <c r="AM23" s="372"/>
      <c r="AN23" s="372"/>
      <c r="AO23" s="372"/>
    </row>
    <row r="24" spans="1:41" s="378" customFormat="1" ht="39" customHeight="1">
      <c r="A24" s="403" t="s">
        <v>695</v>
      </c>
      <c r="B24" s="410" t="s">
        <v>696</v>
      </c>
      <c r="C24" s="374" t="s">
        <v>697</v>
      </c>
      <c r="D24" s="375" t="s">
        <v>698</v>
      </c>
      <c r="E24" s="375" t="s">
        <v>699</v>
      </c>
      <c r="F24" s="375" t="s">
        <v>700</v>
      </c>
      <c r="G24" s="414" t="s">
        <v>480</v>
      </c>
      <c r="H24" s="415" t="s">
        <v>480</v>
      </c>
      <c r="I24" s="395">
        <v>76100</v>
      </c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7"/>
      <c r="AF24" s="377"/>
      <c r="AG24" s="377"/>
      <c r="AH24" s="377"/>
      <c r="AI24" s="377"/>
      <c r="AJ24" s="377"/>
      <c r="AK24" s="377"/>
      <c r="AL24" s="377"/>
      <c r="AM24" s="377"/>
      <c r="AN24" s="377"/>
      <c r="AO24" s="377"/>
    </row>
    <row r="25" spans="1:41" s="383" customFormat="1" ht="42.75" customHeight="1">
      <c r="A25" s="404" t="s">
        <v>701</v>
      </c>
      <c r="B25" s="411" t="s">
        <v>702</v>
      </c>
      <c r="C25" s="379" t="s">
        <v>703</v>
      </c>
      <c r="D25" s="380" t="s">
        <v>704</v>
      </c>
      <c r="E25" s="380" t="s">
        <v>705</v>
      </c>
      <c r="F25" s="380" t="s">
        <v>700</v>
      </c>
      <c r="G25" s="416" t="s">
        <v>298</v>
      </c>
      <c r="H25" s="417" t="s">
        <v>298</v>
      </c>
      <c r="I25" s="395">
        <v>500.3</v>
      </c>
      <c r="J25" s="384"/>
      <c r="K25" s="384"/>
      <c r="L25" s="384"/>
      <c r="M25" s="384"/>
      <c r="N25" s="384"/>
      <c r="O25" s="384"/>
      <c r="P25" s="384"/>
      <c r="Q25" s="384"/>
      <c r="R25" s="384"/>
      <c r="S25" s="384"/>
      <c r="T25" s="384"/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/>
      <c r="AH25" s="382"/>
      <c r="AI25" s="382"/>
      <c r="AJ25" s="382"/>
      <c r="AK25" s="382"/>
      <c r="AL25" s="382"/>
      <c r="AM25" s="382"/>
      <c r="AN25" s="382"/>
      <c r="AO25" s="382"/>
    </row>
    <row r="26" spans="1:41" s="383" customFormat="1" ht="39" customHeight="1">
      <c r="A26" s="404" t="s">
        <v>706</v>
      </c>
      <c r="B26" s="411" t="s">
        <v>707</v>
      </c>
      <c r="C26" s="379" t="s">
        <v>708</v>
      </c>
      <c r="D26" s="380" t="s">
        <v>704</v>
      </c>
      <c r="E26" s="380" t="s">
        <v>709</v>
      </c>
      <c r="F26" s="380" t="s">
        <v>700</v>
      </c>
      <c r="G26" s="416" t="s">
        <v>298</v>
      </c>
      <c r="H26" s="417" t="s">
        <v>298</v>
      </c>
      <c r="I26" s="395">
        <v>3199.15</v>
      </c>
      <c r="J26" s="384"/>
      <c r="K26" s="384"/>
      <c r="L26" s="384"/>
      <c r="M26" s="384"/>
      <c r="N26" s="384"/>
      <c r="O26" s="384"/>
      <c r="P26" s="384"/>
      <c r="Q26" s="384"/>
      <c r="R26" s="384"/>
      <c r="S26" s="384"/>
      <c r="T26" s="384"/>
      <c r="U26" s="384"/>
      <c r="V26" s="384"/>
      <c r="W26" s="384"/>
      <c r="X26" s="384"/>
      <c r="Y26" s="384"/>
      <c r="Z26" s="384"/>
      <c r="AA26" s="384"/>
      <c r="AB26" s="384"/>
      <c r="AC26" s="384"/>
      <c r="AD26" s="384"/>
      <c r="AE26" s="384"/>
      <c r="AF26" s="384"/>
      <c r="AG26" s="384"/>
      <c r="AH26" s="382"/>
      <c r="AI26" s="382"/>
      <c r="AJ26" s="382"/>
      <c r="AK26" s="382"/>
      <c r="AL26" s="382"/>
      <c r="AM26" s="382"/>
      <c r="AN26" s="382"/>
      <c r="AO26" s="382"/>
    </row>
    <row r="27" spans="1:41" s="383" customFormat="1" ht="40.5" customHeight="1">
      <c r="A27" s="404" t="s">
        <v>710</v>
      </c>
      <c r="B27" s="411" t="s">
        <v>711</v>
      </c>
      <c r="C27" s="379" t="s">
        <v>712</v>
      </c>
      <c r="D27" s="380" t="s">
        <v>704</v>
      </c>
      <c r="E27" s="380" t="s">
        <v>713</v>
      </c>
      <c r="F27" s="380" t="s">
        <v>700</v>
      </c>
      <c r="G27" s="416" t="s">
        <v>298</v>
      </c>
      <c r="H27" s="417" t="s">
        <v>298</v>
      </c>
      <c r="I27" s="395">
        <v>3752.816</v>
      </c>
      <c r="J27" s="384"/>
      <c r="K27" s="384"/>
      <c r="L27" s="384"/>
      <c r="M27" s="384"/>
      <c r="N27" s="384"/>
      <c r="O27" s="384"/>
      <c r="P27" s="384"/>
      <c r="Q27" s="384"/>
      <c r="R27" s="384"/>
      <c r="S27" s="384"/>
      <c r="T27" s="384"/>
      <c r="U27" s="384"/>
      <c r="V27" s="384"/>
      <c r="W27" s="384"/>
      <c r="X27" s="384"/>
      <c r="Y27" s="384"/>
      <c r="Z27" s="384"/>
      <c r="AA27" s="384"/>
      <c r="AB27" s="384"/>
      <c r="AC27" s="384"/>
      <c r="AD27" s="384"/>
      <c r="AE27" s="384"/>
      <c r="AF27" s="384"/>
      <c r="AG27" s="384"/>
      <c r="AH27" s="382"/>
      <c r="AI27" s="382"/>
      <c r="AJ27" s="382"/>
      <c r="AK27" s="382"/>
      <c r="AL27" s="382"/>
      <c r="AM27" s="382"/>
      <c r="AN27" s="382"/>
      <c r="AO27" s="382"/>
    </row>
    <row r="28" spans="1:41" s="383" customFormat="1" ht="38.25" customHeight="1">
      <c r="A28" s="404" t="s">
        <v>714</v>
      </c>
      <c r="B28" s="412" t="s">
        <v>715</v>
      </c>
      <c r="C28" s="379" t="s">
        <v>716</v>
      </c>
      <c r="D28" s="380" t="s">
        <v>704</v>
      </c>
      <c r="E28" s="380" t="s">
        <v>717</v>
      </c>
      <c r="F28" s="380" t="s">
        <v>700</v>
      </c>
      <c r="G28" s="416" t="s">
        <v>298</v>
      </c>
      <c r="H28" s="417" t="s">
        <v>298</v>
      </c>
      <c r="I28" s="395">
        <v>10619.43965</v>
      </c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2"/>
      <c r="AI28" s="382"/>
      <c r="AJ28" s="382"/>
      <c r="AK28" s="382"/>
      <c r="AL28" s="382"/>
      <c r="AM28" s="382"/>
      <c r="AN28" s="382"/>
      <c r="AO28" s="382"/>
    </row>
    <row r="29" spans="1:41" s="383" customFormat="1" ht="41.25" customHeight="1">
      <c r="A29" s="404" t="s">
        <v>718</v>
      </c>
      <c r="B29" s="411" t="s">
        <v>719</v>
      </c>
      <c r="C29" s="379" t="s">
        <v>716</v>
      </c>
      <c r="D29" s="380" t="s">
        <v>704</v>
      </c>
      <c r="E29" s="380" t="s">
        <v>720</v>
      </c>
      <c r="F29" s="380" t="s">
        <v>700</v>
      </c>
      <c r="G29" s="416" t="s">
        <v>298</v>
      </c>
      <c r="H29" s="417" t="s">
        <v>298</v>
      </c>
      <c r="I29" s="395">
        <v>23992.5</v>
      </c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2"/>
      <c r="AI29" s="382"/>
      <c r="AJ29" s="382"/>
      <c r="AK29" s="382"/>
      <c r="AL29" s="382"/>
      <c r="AM29" s="382"/>
      <c r="AN29" s="382"/>
      <c r="AO29" s="382"/>
    </row>
    <row r="30" spans="1:41" s="383" customFormat="1" ht="40.5" customHeight="1">
      <c r="A30" s="404" t="s">
        <v>721</v>
      </c>
      <c r="B30" s="412" t="s">
        <v>722</v>
      </c>
      <c r="C30" s="379" t="s">
        <v>723</v>
      </c>
      <c r="D30" s="380" t="s">
        <v>704</v>
      </c>
      <c r="E30" s="380" t="s">
        <v>713</v>
      </c>
      <c r="F30" s="380" t="s">
        <v>700</v>
      </c>
      <c r="G30" s="416" t="s">
        <v>298</v>
      </c>
      <c r="H30" s="417" t="s">
        <v>298</v>
      </c>
      <c r="I30" s="395">
        <v>4044.92</v>
      </c>
      <c r="J30" s="384"/>
      <c r="K30" s="384"/>
      <c r="L30" s="384"/>
      <c r="M30" s="384"/>
      <c r="N30" s="384"/>
      <c r="O30" s="384"/>
      <c r="P30" s="384"/>
      <c r="Q30" s="384"/>
      <c r="R30" s="384"/>
      <c r="S30" s="384"/>
      <c r="T30" s="384"/>
      <c r="U30" s="384"/>
      <c r="V30" s="384"/>
      <c r="W30" s="384"/>
      <c r="X30" s="384"/>
      <c r="Y30" s="384"/>
      <c r="Z30" s="384"/>
      <c r="AA30" s="384"/>
      <c r="AB30" s="384"/>
      <c r="AC30" s="384"/>
      <c r="AD30" s="384"/>
      <c r="AE30" s="384"/>
      <c r="AF30" s="384"/>
      <c r="AG30" s="384"/>
      <c r="AH30" s="382"/>
      <c r="AI30" s="382"/>
      <c r="AJ30" s="382"/>
      <c r="AK30" s="382"/>
      <c r="AL30" s="382"/>
      <c r="AM30" s="382"/>
      <c r="AN30" s="382"/>
      <c r="AO30" s="382"/>
    </row>
    <row r="31" spans="1:41" s="383" customFormat="1" ht="39" customHeight="1">
      <c r="A31" s="404" t="s">
        <v>724</v>
      </c>
      <c r="B31" s="412" t="s">
        <v>725</v>
      </c>
      <c r="C31" s="379" t="s">
        <v>723</v>
      </c>
      <c r="D31" s="380" t="s">
        <v>704</v>
      </c>
      <c r="E31" s="380" t="s">
        <v>713</v>
      </c>
      <c r="F31" s="380" t="s">
        <v>700</v>
      </c>
      <c r="G31" s="416" t="s">
        <v>298</v>
      </c>
      <c r="H31" s="417" t="s">
        <v>298</v>
      </c>
      <c r="I31" s="395">
        <v>1403.69685</v>
      </c>
      <c r="J31" s="384"/>
      <c r="K31" s="384"/>
      <c r="L31" s="384"/>
      <c r="M31" s="384"/>
      <c r="N31" s="384"/>
      <c r="O31" s="384"/>
      <c r="P31" s="384"/>
      <c r="Q31" s="384"/>
      <c r="R31" s="384"/>
      <c r="S31" s="384"/>
      <c r="T31" s="384"/>
      <c r="U31" s="384"/>
      <c r="V31" s="384"/>
      <c r="W31" s="384"/>
      <c r="X31" s="384"/>
      <c r="Y31" s="384"/>
      <c r="Z31" s="384"/>
      <c r="AA31" s="384"/>
      <c r="AB31" s="384"/>
      <c r="AC31" s="384"/>
      <c r="AD31" s="384"/>
      <c r="AE31" s="384"/>
      <c r="AF31" s="384"/>
      <c r="AG31" s="384"/>
      <c r="AH31" s="382"/>
      <c r="AI31" s="382"/>
      <c r="AJ31" s="382"/>
      <c r="AK31" s="382"/>
      <c r="AL31" s="382"/>
      <c r="AM31" s="382"/>
      <c r="AN31" s="382"/>
      <c r="AO31" s="382"/>
    </row>
    <row r="32" spans="1:41" s="383" customFormat="1" ht="40.5" customHeight="1">
      <c r="A32" s="404" t="s">
        <v>726</v>
      </c>
      <c r="B32" s="412" t="s">
        <v>727</v>
      </c>
      <c r="C32" s="379" t="s">
        <v>728</v>
      </c>
      <c r="D32" s="380" t="s">
        <v>704</v>
      </c>
      <c r="E32" s="380" t="s">
        <v>713</v>
      </c>
      <c r="F32" s="380" t="s">
        <v>700</v>
      </c>
      <c r="G32" s="416" t="s">
        <v>298</v>
      </c>
      <c r="H32" s="416" t="s">
        <v>298</v>
      </c>
      <c r="I32" s="376">
        <v>260.6</v>
      </c>
      <c r="J32" s="384"/>
      <c r="K32" s="384"/>
      <c r="L32" s="384"/>
      <c r="M32" s="384"/>
      <c r="N32" s="384"/>
      <c r="O32" s="384"/>
      <c r="P32" s="384"/>
      <c r="Q32" s="384"/>
      <c r="R32" s="384"/>
      <c r="S32" s="384"/>
      <c r="T32" s="384"/>
      <c r="U32" s="384"/>
      <c r="V32" s="384"/>
      <c r="W32" s="384"/>
      <c r="X32" s="384"/>
      <c r="Y32" s="384"/>
      <c r="Z32" s="384"/>
      <c r="AA32" s="384"/>
      <c r="AB32" s="384"/>
      <c r="AC32" s="384"/>
      <c r="AD32" s="384"/>
      <c r="AE32" s="384"/>
      <c r="AF32" s="384"/>
      <c r="AG32" s="384"/>
      <c r="AH32" s="382"/>
      <c r="AI32" s="382"/>
      <c r="AJ32" s="382"/>
      <c r="AK32" s="382"/>
      <c r="AL32" s="382"/>
      <c r="AM32" s="382"/>
      <c r="AN32" s="382"/>
      <c r="AO32" s="382"/>
    </row>
    <row r="33" spans="1:41" s="383" customFormat="1" ht="39.75" customHeight="1">
      <c r="A33" s="404" t="s">
        <v>729</v>
      </c>
      <c r="B33" s="412" t="s">
        <v>730</v>
      </c>
      <c r="C33" s="379" t="s">
        <v>728</v>
      </c>
      <c r="D33" s="380" t="s">
        <v>704</v>
      </c>
      <c r="E33" s="380" t="s">
        <v>713</v>
      </c>
      <c r="F33" s="380" t="s">
        <v>700</v>
      </c>
      <c r="G33" s="416" t="s">
        <v>298</v>
      </c>
      <c r="H33" s="416" t="s">
        <v>298</v>
      </c>
      <c r="I33" s="381">
        <v>104.3</v>
      </c>
      <c r="J33" s="384"/>
      <c r="K33" s="384"/>
      <c r="L33" s="384"/>
      <c r="M33" s="384"/>
      <c r="N33" s="384"/>
      <c r="O33" s="384"/>
      <c r="P33" s="384"/>
      <c r="Q33" s="384"/>
      <c r="R33" s="384"/>
      <c r="S33" s="384"/>
      <c r="T33" s="384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4"/>
      <c r="AG33" s="384"/>
      <c r="AH33" s="382"/>
      <c r="AI33" s="382"/>
      <c r="AJ33" s="382"/>
      <c r="AK33" s="382"/>
      <c r="AL33" s="382"/>
      <c r="AM33" s="382"/>
      <c r="AN33" s="382"/>
      <c r="AO33" s="382"/>
    </row>
    <row r="34" spans="1:41" s="383" customFormat="1" ht="39.75" customHeight="1">
      <c r="A34" s="404" t="s">
        <v>731</v>
      </c>
      <c r="B34" s="412" t="s">
        <v>732</v>
      </c>
      <c r="C34" s="379" t="s">
        <v>728</v>
      </c>
      <c r="D34" s="380" t="s">
        <v>704</v>
      </c>
      <c r="E34" s="380" t="s">
        <v>713</v>
      </c>
      <c r="F34" s="380" t="s">
        <v>700</v>
      </c>
      <c r="G34" s="416" t="s">
        <v>298</v>
      </c>
      <c r="H34" s="416" t="s">
        <v>298</v>
      </c>
      <c r="I34" s="381">
        <v>104.6</v>
      </c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4"/>
      <c r="AG34" s="384"/>
      <c r="AH34" s="382"/>
      <c r="AI34" s="382"/>
      <c r="AJ34" s="382"/>
      <c r="AK34" s="382"/>
      <c r="AL34" s="382"/>
      <c r="AM34" s="382"/>
      <c r="AN34" s="382"/>
      <c r="AO34" s="382"/>
    </row>
    <row r="35" spans="1:41" s="383" customFormat="1" ht="39.75" customHeight="1">
      <c r="A35" s="404" t="s">
        <v>733</v>
      </c>
      <c r="B35" s="412" t="s">
        <v>734</v>
      </c>
      <c r="C35" s="379" t="s">
        <v>728</v>
      </c>
      <c r="D35" s="380" t="s">
        <v>704</v>
      </c>
      <c r="E35" s="380" t="s">
        <v>713</v>
      </c>
      <c r="F35" s="380" t="s">
        <v>700</v>
      </c>
      <c r="G35" s="416" t="s">
        <v>298</v>
      </c>
      <c r="H35" s="416" t="s">
        <v>298</v>
      </c>
      <c r="I35" s="381">
        <v>175.8</v>
      </c>
      <c r="J35" s="384"/>
      <c r="K35" s="384"/>
      <c r="L35" s="384"/>
      <c r="M35" s="384"/>
      <c r="N35" s="384"/>
      <c r="O35" s="384"/>
      <c r="P35" s="384"/>
      <c r="Q35" s="384"/>
      <c r="R35" s="384"/>
      <c r="S35" s="384"/>
      <c r="T35" s="384"/>
      <c r="U35" s="384"/>
      <c r="V35" s="384"/>
      <c r="W35" s="384"/>
      <c r="X35" s="384"/>
      <c r="Y35" s="384"/>
      <c r="Z35" s="384"/>
      <c r="AA35" s="384"/>
      <c r="AB35" s="384"/>
      <c r="AC35" s="384"/>
      <c r="AD35" s="384"/>
      <c r="AE35" s="384"/>
      <c r="AF35" s="384"/>
      <c r="AG35" s="384"/>
      <c r="AH35" s="382"/>
      <c r="AI35" s="382"/>
      <c r="AJ35" s="382"/>
      <c r="AK35" s="382"/>
      <c r="AL35" s="382"/>
      <c r="AM35" s="382"/>
      <c r="AN35" s="382"/>
      <c r="AO35" s="382"/>
    </row>
    <row r="36" spans="1:41" s="383" customFormat="1" ht="39.75" customHeight="1">
      <c r="A36" s="404" t="s">
        <v>735</v>
      </c>
      <c r="B36" s="412" t="s">
        <v>736</v>
      </c>
      <c r="C36" s="379" t="s">
        <v>728</v>
      </c>
      <c r="D36" s="380" t="s">
        <v>704</v>
      </c>
      <c r="E36" s="380" t="s">
        <v>713</v>
      </c>
      <c r="F36" s="380" t="s">
        <v>700</v>
      </c>
      <c r="G36" s="416" t="s">
        <v>298</v>
      </c>
      <c r="H36" s="416" t="s">
        <v>298</v>
      </c>
      <c r="I36" s="381">
        <v>1954.97272</v>
      </c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4"/>
      <c r="Z36" s="384"/>
      <c r="AA36" s="384"/>
      <c r="AB36" s="384"/>
      <c r="AC36" s="384"/>
      <c r="AD36" s="384"/>
      <c r="AE36" s="384"/>
      <c r="AF36" s="384"/>
      <c r="AG36" s="384"/>
      <c r="AH36" s="382"/>
      <c r="AI36" s="382"/>
      <c r="AJ36" s="382"/>
      <c r="AK36" s="382"/>
      <c r="AL36" s="382"/>
      <c r="AM36" s="382"/>
      <c r="AN36" s="382"/>
      <c r="AO36" s="382"/>
    </row>
    <row r="37" spans="1:41" s="383" customFormat="1" ht="39.75" customHeight="1">
      <c r="A37" s="404" t="s">
        <v>737</v>
      </c>
      <c r="B37" s="412" t="s">
        <v>738</v>
      </c>
      <c r="C37" s="379" t="s">
        <v>728</v>
      </c>
      <c r="D37" s="380" t="s">
        <v>704</v>
      </c>
      <c r="E37" s="380" t="s">
        <v>739</v>
      </c>
      <c r="F37" s="380" t="s">
        <v>700</v>
      </c>
      <c r="G37" s="416" t="s">
        <v>298</v>
      </c>
      <c r="H37" s="416" t="s">
        <v>298</v>
      </c>
      <c r="I37" s="381">
        <v>1377.2</v>
      </c>
      <c r="J37" s="384"/>
      <c r="K37" s="384"/>
      <c r="L37" s="384"/>
      <c r="M37" s="384"/>
      <c r="N37" s="384"/>
      <c r="O37" s="384"/>
      <c r="P37" s="384"/>
      <c r="Q37" s="384"/>
      <c r="R37" s="384"/>
      <c r="S37" s="384"/>
      <c r="T37" s="384"/>
      <c r="U37" s="384"/>
      <c r="V37" s="384"/>
      <c r="W37" s="384"/>
      <c r="X37" s="384"/>
      <c r="Y37" s="384"/>
      <c r="Z37" s="384"/>
      <c r="AA37" s="384"/>
      <c r="AB37" s="384"/>
      <c r="AC37" s="384"/>
      <c r="AD37" s="384"/>
      <c r="AE37" s="384"/>
      <c r="AF37" s="384"/>
      <c r="AG37" s="384"/>
      <c r="AH37" s="382"/>
      <c r="AI37" s="382"/>
      <c r="AJ37" s="382"/>
      <c r="AK37" s="382"/>
      <c r="AL37" s="382"/>
      <c r="AM37" s="382"/>
      <c r="AN37" s="382"/>
      <c r="AO37" s="382"/>
    </row>
    <row r="38" spans="1:41" s="383" customFormat="1" ht="39.75" customHeight="1">
      <c r="A38" s="404" t="s">
        <v>740</v>
      </c>
      <c r="B38" s="412" t="s">
        <v>741</v>
      </c>
      <c r="C38" s="379" t="s">
        <v>742</v>
      </c>
      <c r="D38" s="380" t="s">
        <v>704</v>
      </c>
      <c r="E38" s="380" t="s">
        <v>713</v>
      </c>
      <c r="F38" s="380" t="s">
        <v>700</v>
      </c>
      <c r="G38" s="416" t="s">
        <v>298</v>
      </c>
      <c r="H38" s="416" t="s">
        <v>298</v>
      </c>
      <c r="I38" s="398">
        <v>176.54</v>
      </c>
      <c r="J38" s="384"/>
      <c r="K38" s="384"/>
      <c r="L38" s="384"/>
      <c r="M38" s="384"/>
      <c r="N38" s="384"/>
      <c r="O38" s="384"/>
      <c r="P38" s="384"/>
      <c r="Q38" s="384"/>
      <c r="R38" s="384"/>
      <c r="S38" s="384"/>
      <c r="T38" s="384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2"/>
      <c r="AI38" s="382"/>
      <c r="AJ38" s="382"/>
      <c r="AK38" s="382"/>
      <c r="AL38" s="382"/>
      <c r="AM38" s="382"/>
      <c r="AN38" s="382"/>
      <c r="AO38" s="382"/>
    </row>
    <row r="39" spans="1:41" s="383" customFormat="1" ht="39.75" customHeight="1">
      <c r="A39" s="404" t="s">
        <v>743</v>
      </c>
      <c r="B39" s="412" t="s">
        <v>744</v>
      </c>
      <c r="C39" s="379" t="s">
        <v>697</v>
      </c>
      <c r="D39" s="380" t="s">
        <v>704</v>
      </c>
      <c r="E39" s="380" t="s">
        <v>713</v>
      </c>
      <c r="F39" s="380" t="s">
        <v>700</v>
      </c>
      <c r="G39" s="416" t="s">
        <v>298</v>
      </c>
      <c r="H39" s="417" t="s">
        <v>298</v>
      </c>
      <c r="I39" s="395">
        <v>4958.43806</v>
      </c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  <c r="U39" s="384"/>
      <c r="V39" s="384"/>
      <c r="W39" s="384"/>
      <c r="X39" s="384"/>
      <c r="Y39" s="384"/>
      <c r="Z39" s="384"/>
      <c r="AA39" s="384"/>
      <c r="AB39" s="384"/>
      <c r="AC39" s="384"/>
      <c r="AD39" s="384"/>
      <c r="AE39" s="384"/>
      <c r="AF39" s="384"/>
      <c r="AG39" s="384"/>
      <c r="AH39" s="382"/>
      <c r="AI39" s="382"/>
      <c r="AJ39" s="382"/>
      <c r="AK39" s="382"/>
      <c r="AL39" s="382"/>
      <c r="AM39" s="382"/>
      <c r="AN39" s="382"/>
      <c r="AO39" s="382"/>
    </row>
    <row r="40" spans="1:41" s="388" customFormat="1" ht="21" customHeight="1">
      <c r="A40" s="407" t="s">
        <v>213</v>
      </c>
      <c r="B40" s="413" t="s">
        <v>745</v>
      </c>
      <c r="C40" s="385"/>
      <c r="D40" s="386"/>
      <c r="E40" s="386"/>
      <c r="F40" s="386"/>
      <c r="G40" s="418"/>
      <c r="H40" s="419"/>
      <c r="I40" s="401">
        <f>SUM(I41:I47)+I50+I53+I56+I57+I58+I59+I60+I61+I62+I63</f>
        <v>475922.3020000001</v>
      </c>
      <c r="J40" s="387"/>
      <c r="K40" s="387"/>
      <c r="L40" s="387"/>
      <c r="M40" s="387"/>
      <c r="N40" s="387"/>
      <c r="O40" s="387"/>
      <c r="P40" s="387"/>
      <c r="Q40" s="387"/>
      <c r="R40" s="387"/>
      <c r="S40" s="387"/>
      <c r="T40" s="387"/>
      <c r="U40" s="387"/>
      <c r="V40" s="387"/>
      <c r="W40" s="387"/>
      <c r="X40" s="387"/>
      <c r="Y40" s="387"/>
      <c r="Z40" s="387"/>
      <c r="AA40" s="387"/>
      <c r="AB40" s="387"/>
      <c r="AC40" s="387"/>
      <c r="AD40" s="387"/>
      <c r="AE40" s="387"/>
      <c r="AF40" s="387"/>
      <c r="AG40" s="387"/>
      <c r="AH40" s="387"/>
      <c r="AI40" s="387"/>
      <c r="AJ40" s="387"/>
      <c r="AK40" s="387"/>
      <c r="AL40" s="387"/>
      <c r="AM40" s="387"/>
      <c r="AN40" s="387"/>
      <c r="AO40" s="387"/>
    </row>
    <row r="41" spans="1:41" s="383" customFormat="1" ht="30.75" customHeight="1">
      <c r="A41" s="404" t="s">
        <v>746</v>
      </c>
      <c r="B41" s="412" t="s">
        <v>498</v>
      </c>
      <c r="C41" s="379" t="s">
        <v>747</v>
      </c>
      <c r="D41" s="380" t="s">
        <v>748</v>
      </c>
      <c r="E41" s="380" t="s">
        <v>749</v>
      </c>
      <c r="F41" s="380" t="s">
        <v>700</v>
      </c>
      <c r="G41" s="420" t="s">
        <v>497</v>
      </c>
      <c r="H41" s="421" t="s">
        <v>497</v>
      </c>
      <c r="I41" s="395">
        <v>3050.1</v>
      </c>
      <c r="J41" s="396"/>
      <c r="K41" s="396"/>
      <c r="L41" s="396"/>
      <c r="M41" s="396"/>
      <c r="N41" s="396"/>
      <c r="O41" s="396"/>
      <c r="P41" s="396"/>
      <c r="Q41" s="396"/>
      <c r="R41" s="396"/>
      <c r="S41" s="396"/>
      <c r="T41" s="396"/>
      <c r="U41" s="396"/>
      <c r="V41" s="396"/>
      <c r="W41" s="396"/>
      <c r="X41" s="396"/>
      <c r="Y41" s="396"/>
      <c r="Z41" s="396"/>
      <c r="AA41" s="396"/>
      <c r="AB41" s="396"/>
      <c r="AC41" s="396"/>
      <c r="AD41" s="396"/>
      <c r="AE41" s="396"/>
      <c r="AF41" s="396"/>
      <c r="AG41" s="396"/>
      <c r="AH41" s="382"/>
      <c r="AI41" s="382"/>
      <c r="AJ41" s="382"/>
      <c r="AK41" s="382"/>
      <c r="AL41" s="382"/>
      <c r="AM41" s="382"/>
      <c r="AN41" s="382"/>
      <c r="AO41" s="382"/>
    </row>
    <row r="42" spans="1:41" s="378" customFormat="1" ht="45.75" customHeight="1">
      <c r="A42" s="404" t="s">
        <v>750</v>
      </c>
      <c r="B42" s="411" t="s">
        <v>751</v>
      </c>
      <c r="C42" s="379" t="s">
        <v>708</v>
      </c>
      <c r="D42" s="380" t="s">
        <v>704</v>
      </c>
      <c r="E42" s="380" t="s">
        <v>752</v>
      </c>
      <c r="F42" s="380" t="s">
        <v>700</v>
      </c>
      <c r="G42" s="416" t="s">
        <v>298</v>
      </c>
      <c r="H42" s="417" t="s">
        <v>298</v>
      </c>
      <c r="I42" s="395">
        <v>46762</v>
      </c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  <c r="AC42" s="384"/>
      <c r="AD42" s="384"/>
      <c r="AE42" s="384"/>
      <c r="AF42" s="384"/>
      <c r="AG42" s="384"/>
      <c r="AH42" s="377"/>
      <c r="AI42" s="377"/>
      <c r="AJ42" s="377"/>
      <c r="AK42" s="377"/>
      <c r="AL42" s="377"/>
      <c r="AM42" s="377"/>
      <c r="AN42" s="377"/>
      <c r="AO42" s="377"/>
    </row>
    <row r="43" spans="1:41" s="378" customFormat="1" ht="42" customHeight="1">
      <c r="A43" s="404" t="s">
        <v>753</v>
      </c>
      <c r="B43" s="411" t="s">
        <v>754</v>
      </c>
      <c r="C43" s="379" t="s">
        <v>712</v>
      </c>
      <c r="D43" s="380" t="s">
        <v>704</v>
      </c>
      <c r="E43" s="380" t="s">
        <v>755</v>
      </c>
      <c r="F43" s="380" t="s">
        <v>700</v>
      </c>
      <c r="G43" s="416" t="s">
        <v>298</v>
      </c>
      <c r="H43" s="417" t="s">
        <v>298</v>
      </c>
      <c r="I43" s="395">
        <v>2636.42</v>
      </c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  <c r="AB43" s="384"/>
      <c r="AC43" s="384"/>
      <c r="AD43" s="384"/>
      <c r="AE43" s="384"/>
      <c r="AF43" s="384"/>
      <c r="AG43" s="384"/>
      <c r="AH43" s="377"/>
      <c r="AI43" s="377"/>
      <c r="AJ43" s="377"/>
      <c r="AK43" s="377"/>
      <c r="AL43" s="377"/>
      <c r="AM43" s="377"/>
      <c r="AN43" s="377"/>
      <c r="AO43" s="377"/>
    </row>
    <row r="44" spans="1:41" s="378" customFormat="1" ht="41.25" customHeight="1">
      <c r="A44" s="404" t="s">
        <v>756</v>
      </c>
      <c r="B44" s="411" t="s">
        <v>757</v>
      </c>
      <c r="C44" s="379" t="s">
        <v>712</v>
      </c>
      <c r="D44" s="380" t="s">
        <v>704</v>
      </c>
      <c r="E44" s="380" t="s">
        <v>758</v>
      </c>
      <c r="F44" s="380" t="s">
        <v>700</v>
      </c>
      <c r="G44" s="416" t="s">
        <v>298</v>
      </c>
      <c r="H44" s="417" t="s">
        <v>298</v>
      </c>
      <c r="I44" s="395">
        <v>1661.101</v>
      </c>
      <c r="J44" s="384"/>
      <c r="K44" s="384"/>
      <c r="L44" s="384"/>
      <c r="M44" s="384"/>
      <c r="N44" s="384"/>
      <c r="O44" s="384"/>
      <c r="P44" s="384"/>
      <c r="Q44" s="384"/>
      <c r="R44" s="384"/>
      <c r="S44" s="384"/>
      <c r="T44" s="384"/>
      <c r="U44" s="384"/>
      <c r="V44" s="384"/>
      <c r="W44" s="384"/>
      <c r="X44" s="384"/>
      <c r="Y44" s="384"/>
      <c r="Z44" s="384"/>
      <c r="AA44" s="384"/>
      <c r="AB44" s="384"/>
      <c r="AC44" s="384"/>
      <c r="AD44" s="384"/>
      <c r="AE44" s="384"/>
      <c r="AF44" s="384"/>
      <c r="AG44" s="384"/>
      <c r="AH44" s="377"/>
      <c r="AI44" s="377"/>
      <c r="AJ44" s="377"/>
      <c r="AK44" s="377"/>
      <c r="AL44" s="377"/>
      <c r="AM44" s="377"/>
      <c r="AN44" s="377"/>
      <c r="AO44" s="377"/>
    </row>
    <row r="45" spans="1:41" s="378" customFormat="1" ht="35.25" customHeight="1">
      <c r="A45" s="404" t="s">
        <v>759</v>
      </c>
      <c r="B45" s="411" t="s">
        <v>760</v>
      </c>
      <c r="C45" s="379" t="s">
        <v>712</v>
      </c>
      <c r="D45" s="380" t="s">
        <v>704</v>
      </c>
      <c r="E45" s="380" t="s">
        <v>761</v>
      </c>
      <c r="F45" s="380" t="s">
        <v>700</v>
      </c>
      <c r="G45" s="416" t="s">
        <v>298</v>
      </c>
      <c r="H45" s="417" t="s">
        <v>298</v>
      </c>
      <c r="I45" s="395">
        <v>1512.201</v>
      </c>
      <c r="J45" s="384"/>
      <c r="K45" s="384"/>
      <c r="L45" s="384"/>
      <c r="M45" s="384"/>
      <c r="N45" s="384"/>
      <c r="O45" s="384"/>
      <c r="P45" s="384"/>
      <c r="Q45" s="384"/>
      <c r="R45" s="384"/>
      <c r="S45" s="384"/>
      <c r="T45" s="384"/>
      <c r="U45" s="384"/>
      <c r="V45" s="384"/>
      <c r="W45" s="384"/>
      <c r="X45" s="384"/>
      <c r="Y45" s="384"/>
      <c r="Z45" s="384"/>
      <c r="AA45" s="384"/>
      <c r="AB45" s="384"/>
      <c r="AC45" s="384"/>
      <c r="AD45" s="384"/>
      <c r="AE45" s="384"/>
      <c r="AF45" s="384"/>
      <c r="AG45" s="384"/>
      <c r="AH45" s="377"/>
      <c r="AI45" s="377"/>
      <c r="AJ45" s="377"/>
      <c r="AK45" s="377"/>
      <c r="AL45" s="377"/>
      <c r="AM45" s="377"/>
      <c r="AN45" s="377"/>
      <c r="AO45" s="377"/>
    </row>
    <row r="46" spans="1:41" s="378" customFormat="1" ht="39.75" customHeight="1">
      <c r="A46" s="404" t="s">
        <v>762</v>
      </c>
      <c r="B46" s="411" t="s">
        <v>763</v>
      </c>
      <c r="C46" s="379" t="s">
        <v>712</v>
      </c>
      <c r="D46" s="380" t="s">
        <v>704</v>
      </c>
      <c r="E46" s="380" t="s">
        <v>764</v>
      </c>
      <c r="F46" s="380" t="s">
        <v>700</v>
      </c>
      <c r="G46" s="416" t="s">
        <v>298</v>
      </c>
      <c r="H46" s="417" t="s">
        <v>298</v>
      </c>
      <c r="I46" s="395">
        <v>632.782</v>
      </c>
      <c r="J46" s="384"/>
      <c r="K46" s="384"/>
      <c r="L46" s="384"/>
      <c r="M46" s="384"/>
      <c r="N46" s="384"/>
      <c r="O46" s="384"/>
      <c r="P46" s="384"/>
      <c r="Q46" s="384"/>
      <c r="R46" s="384"/>
      <c r="S46" s="384"/>
      <c r="T46" s="384"/>
      <c r="U46" s="384"/>
      <c r="V46" s="384"/>
      <c r="W46" s="384"/>
      <c r="X46" s="384"/>
      <c r="Y46" s="384"/>
      <c r="Z46" s="384"/>
      <c r="AA46" s="384"/>
      <c r="AB46" s="384"/>
      <c r="AC46" s="384"/>
      <c r="AD46" s="384"/>
      <c r="AE46" s="384"/>
      <c r="AF46" s="384"/>
      <c r="AG46" s="384"/>
      <c r="AH46" s="377"/>
      <c r="AI46" s="377"/>
      <c r="AJ46" s="377"/>
      <c r="AK46" s="377"/>
      <c r="AL46" s="377"/>
      <c r="AM46" s="377"/>
      <c r="AN46" s="377"/>
      <c r="AO46" s="377"/>
    </row>
    <row r="47" spans="1:41" s="378" customFormat="1" ht="39" customHeight="1">
      <c r="A47" s="404" t="s">
        <v>765</v>
      </c>
      <c r="B47" s="411" t="s">
        <v>766</v>
      </c>
      <c r="C47" s="379" t="s">
        <v>712</v>
      </c>
      <c r="D47" s="380" t="s">
        <v>704</v>
      </c>
      <c r="E47" s="380" t="s">
        <v>767</v>
      </c>
      <c r="F47" s="380" t="s">
        <v>700</v>
      </c>
      <c r="G47" s="416" t="s">
        <v>298</v>
      </c>
      <c r="H47" s="417" t="s">
        <v>298</v>
      </c>
      <c r="I47" s="395">
        <v>542.028</v>
      </c>
      <c r="J47" s="384"/>
      <c r="K47" s="384"/>
      <c r="L47" s="384"/>
      <c r="M47" s="384"/>
      <c r="N47" s="384"/>
      <c r="O47" s="384"/>
      <c r="P47" s="384"/>
      <c r="Q47" s="384"/>
      <c r="R47" s="384"/>
      <c r="S47" s="384"/>
      <c r="T47" s="384"/>
      <c r="U47" s="384"/>
      <c r="V47" s="384"/>
      <c r="W47" s="384"/>
      <c r="X47" s="384"/>
      <c r="Y47" s="384"/>
      <c r="Z47" s="384"/>
      <c r="AA47" s="384"/>
      <c r="AB47" s="384"/>
      <c r="AC47" s="384"/>
      <c r="AD47" s="384"/>
      <c r="AE47" s="384"/>
      <c r="AF47" s="384"/>
      <c r="AG47" s="384"/>
      <c r="AH47" s="377"/>
      <c r="AI47" s="377"/>
      <c r="AJ47" s="377"/>
      <c r="AK47" s="377"/>
      <c r="AL47" s="377"/>
      <c r="AM47" s="377"/>
      <c r="AN47" s="377"/>
      <c r="AO47" s="377"/>
    </row>
    <row r="48" spans="1:41" s="378" customFormat="1" ht="22.5" customHeight="1">
      <c r="A48" s="545" t="s">
        <v>768</v>
      </c>
      <c r="B48" s="546" t="s">
        <v>769</v>
      </c>
      <c r="C48" s="379" t="s">
        <v>712</v>
      </c>
      <c r="D48" s="380" t="s">
        <v>704</v>
      </c>
      <c r="E48" s="380" t="s">
        <v>770</v>
      </c>
      <c r="F48" s="380" t="s">
        <v>700</v>
      </c>
      <c r="G48" s="547" t="s">
        <v>298</v>
      </c>
      <c r="H48" s="548" t="s">
        <v>298</v>
      </c>
      <c r="I48" s="399">
        <v>173.945</v>
      </c>
      <c r="J48" s="384"/>
      <c r="K48" s="384"/>
      <c r="L48" s="384"/>
      <c r="M48" s="384"/>
      <c r="N48" s="384"/>
      <c r="O48" s="384"/>
      <c r="P48" s="384"/>
      <c r="Q48" s="384"/>
      <c r="R48" s="384"/>
      <c r="S48" s="384"/>
      <c r="T48" s="384"/>
      <c r="U48" s="384"/>
      <c r="V48" s="384"/>
      <c r="W48" s="384"/>
      <c r="X48" s="384"/>
      <c r="Y48" s="384"/>
      <c r="Z48" s="384"/>
      <c r="AA48" s="384"/>
      <c r="AB48" s="384"/>
      <c r="AC48" s="384"/>
      <c r="AD48" s="384"/>
      <c r="AE48" s="384"/>
      <c r="AF48" s="384"/>
      <c r="AG48" s="384"/>
      <c r="AH48" s="377"/>
      <c r="AI48" s="377"/>
      <c r="AJ48" s="377"/>
      <c r="AK48" s="377"/>
      <c r="AL48" s="377"/>
      <c r="AM48" s="377"/>
      <c r="AN48" s="377"/>
      <c r="AO48" s="377"/>
    </row>
    <row r="49" spans="1:41" s="378" customFormat="1" ht="21.75" customHeight="1">
      <c r="A49" s="545"/>
      <c r="B49" s="546"/>
      <c r="C49" s="379" t="s">
        <v>712</v>
      </c>
      <c r="D49" s="380" t="s">
        <v>704</v>
      </c>
      <c r="E49" s="380" t="s">
        <v>771</v>
      </c>
      <c r="F49" s="380" t="s">
        <v>700</v>
      </c>
      <c r="G49" s="547"/>
      <c r="H49" s="548"/>
      <c r="I49" s="399">
        <v>8781.94</v>
      </c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77"/>
      <c r="AI49" s="377"/>
      <c r="AJ49" s="377"/>
      <c r="AK49" s="377"/>
      <c r="AL49" s="377"/>
      <c r="AM49" s="377"/>
      <c r="AN49" s="377"/>
      <c r="AO49" s="377"/>
    </row>
    <row r="50" spans="1:41" s="378" customFormat="1" ht="19.5" customHeight="1">
      <c r="A50" s="545"/>
      <c r="B50" s="546"/>
      <c r="C50" s="379"/>
      <c r="D50" s="380"/>
      <c r="E50" s="380"/>
      <c r="F50" s="380"/>
      <c r="G50" s="547"/>
      <c r="H50" s="548"/>
      <c r="I50" s="395">
        <f>SUM(I48:I49)</f>
        <v>8955.885</v>
      </c>
      <c r="J50" s="384"/>
      <c r="K50" s="384"/>
      <c r="L50" s="384"/>
      <c r="M50" s="384"/>
      <c r="N50" s="384"/>
      <c r="O50" s="384"/>
      <c r="P50" s="384"/>
      <c r="Q50" s="384"/>
      <c r="R50" s="384"/>
      <c r="S50" s="384"/>
      <c r="T50" s="384"/>
      <c r="U50" s="384"/>
      <c r="V50" s="384"/>
      <c r="W50" s="384"/>
      <c r="X50" s="384"/>
      <c r="Y50" s="384"/>
      <c r="Z50" s="384"/>
      <c r="AA50" s="384"/>
      <c r="AB50" s="384"/>
      <c r="AC50" s="384"/>
      <c r="AD50" s="384"/>
      <c r="AE50" s="384"/>
      <c r="AF50" s="384"/>
      <c r="AG50" s="384"/>
      <c r="AH50" s="377"/>
      <c r="AI50" s="377"/>
      <c r="AJ50" s="377"/>
      <c r="AK50" s="377"/>
      <c r="AL50" s="377"/>
      <c r="AM50" s="377"/>
      <c r="AN50" s="377"/>
      <c r="AO50" s="377"/>
    </row>
    <row r="51" spans="1:41" s="378" customFormat="1" ht="21.75" customHeight="1">
      <c r="A51" s="545" t="s">
        <v>772</v>
      </c>
      <c r="B51" s="546" t="s">
        <v>773</v>
      </c>
      <c r="C51" s="379" t="s">
        <v>712</v>
      </c>
      <c r="D51" s="380" t="s">
        <v>704</v>
      </c>
      <c r="E51" s="380" t="s">
        <v>774</v>
      </c>
      <c r="F51" s="380" t="s">
        <v>700</v>
      </c>
      <c r="G51" s="547" t="s">
        <v>298</v>
      </c>
      <c r="H51" s="548" t="s">
        <v>298</v>
      </c>
      <c r="I51" s="399">
        <v>329.175</v>
      </c>
      <c r="J51" s="384"/>
      <c r="K51" s="384"/>
      <c r="L51" s="384"/>
      <c r="M51" s="384"/>
      <c r="N51" s="384"/>
      <c r="O51" s="384"/>
      <c r="P51" s="384"/>
      <c r="Q51" s="384"/>
      <c r="R51" s="384"/>
      <c r="S51" s="384"/>
      <c r="T51" s="384"/>
      <c r="U51" s="384"/>
      <c r="V51" s="384"/>
      <c r="W51" s="384"/>
      <c r="X51" s="384"/>
      <c r="Y51" s="384"/>
      <c r="Z51" s="384"/>
      <c r="AA51" s="384"/>
      <c r="AB51" s="384"/>
      <c r="AC51" s="384"/>
      <c r="AD51" s="384"/>
      <c r="AE51" s="384"/>
      <c r="AF51" s="384"/>
      <c r="AG51" s="384"/>
      <c r="AH51" s="377"/>
      <c r="AI51" s="377"/>
      <c r="AJ51" s="377"/>
      <c r="AK51" s="377"/>
      <c r="AL51" s="377"/>
      <c r="AM51" s="377"/>
      <c r="AN51" s="377"/>
      <c r="AO51" s="377"/>
    </row>
    <row r="52" spans="1:41" s="378" customFormat="1" ht="20.25" customHeight="1">
      <c r="A52" s="545"/>
      <c r="B52" s="546"/>
      <c r="C52" s="379" t="s">
        <v>712</v>
      </c>
      <c r="D52" s="380" t="s">
        <v>704</v>
      </c>
      <c r="E52" s="380" t="s">
        <v>775</v>
      </c>
      <c r="F52" s="380" t="s">
        <v>700</v>
      </c>
      <c r="G52" s="547"/>
      <c r="H52" s="548"/>
      <c r="I52" s="399">
        <v>16401.15</v>
      </c>
      <c r="J52" s="384"/>
      <c r="K52" s="384"/>
      <c r="L52" s="384"/>
      <c r="M52" s="384"/>
      <c r="N52" s="384"/>
      <c r="O52" s="384"/>
      <c r="P52" s="384"/>
      <c r="Q52" s="384"/>
      <c r="R52" s="384"/>
      <c r="S52" s="384"/>
      <c r="T52" s="384"/>
      <c r="U52" s="384"/>
      <c r="V52" s="384"/>
      <c r="W52" s="384"/>
      <c r="X52" s="384"/>
      <c r="Y52" s="384"/>
      <c r="Z52" s="384"/>
      <c r="AA52" s="384"/>
      <c r="AB52" s="384"/>
      <c r="AC52" s="384"/>
      <c r="AD52" s="384"/>
      <c r="AE52" s="384"/>
      <c r="AF52" s="384"/>
      <c r="AG52" s="384"/>
      <c r="AH52" s="377"/>
      <c r="AI52" s="377"/>
      <c r="AJ52" s="377"/>
      <c r="AK52" s="377"/>
      <c r="AL52" s="377"/>
      <c r="AM52" s="377"/>
      <c r="AN52" s="377"/>
      <c r="AO52" s="377"/>
    </row>
    <row r="53" spans="1:41" s="378" customFormat="1" ht="21" customHeight="1">
      <c r="A53" s="545"/>
      <c r="B53" s="546"/>
      <c r="C53" s="379"/>
      <c r="D53" s="380"/>
      <c r="E53" s="380"/>
      <c r="F53" s="380"/>
      <c r="G53" s="547"/>
      <c r="H53" s="548"/>
      <c r="I53" s="395">
        <f>SUM(I51:I52)</f>
        <v>16730.325</v>
      </c>
      <c r="J53" s="384"/>
      <c r="K53" s="384"/>
      <c r="L53" s="384"/>
      <c r="M53" s="384"/>
      <c r="N53" s="384"/>
      <c r="O53" s="384"/>
      <c r="P53" s="384"/>
      <c r="Q53" s="384"/>
      <c r="R53" s="384"/>
      <c r="S53" s="384"/>
      <c r="T53" s="384"/>
      <c r="U53" s="384"/>
      <c r="V53" s="384"/>
      <c r="W53" s="384"/>
      <c r="X53" s="384"/>
      <c r="Y53" s="384"/>
      <c r="Z53" s="384"/>
      <c r="AA53" s="384"/>
      <c r="AB53" s="384"/>
      <c r="AC53" s="384"/>
      <c r="AD53" s="384"/>
      <c r="AE53" s="384"/>
      <c r="AF53" s="384"/>
      <c r="AG53" s="384"/>
      <c r="AH53" s="377"/>
      <c r="AI53" s="377"/>
      <c r="AJ53" s="377"/>
      <c r="AK53" s="377"/>
      <c r="AL53" s="377"/>
      <c r="AM53" s="377"/>
      <c r="AN53" s="377"/>
      <c r="AO53" s="377"/>
    </row>
    <row r="54" spans="1:41" s="378" customFormat="1" ht="23.25" customHeight="1">
      <c r="A54" s="545" t="s">
        <v>776</v>
      </c>
      <c r="B54" s="546" t="s">
        <v>794</v>
      </c>
      <c r="C54" s="379" t="s">
        <v>712</v>
      </c>
      <c r="D54" s="380" t="s">
        <v>704</v>
      </c>
      <c r="E54" s="380" t="s">
        <v>777</v>
      </c>
      <c r="F54" s="380" t="s">
        <v>700</v>
      </c>
      <c r="G54" s="547" t="s">
        <v>298</v>
      </c>
      <c r="H54" s="548" t="s">
        <v>298</v>
      </c>
      <c r="I54" s="399">
        <v>160269.907</v>
      </c>
      <c r="J54" s="384"/>
      <c r="K54" s="384"/>
      <c r="L54" s="384"/>
      <c r="M54" s="384"/>
      <c r="N54" s="384"/>
      <c r="O54" s="384"/>
      <c r="P54" s="384"/>
      <c r="Q54" s="384"/>
      <c r="R54" s="384"/>
      <c r="S54" s="384"/>
      <c r="T54" s="384"/>
      <c r="U54" s="384"/>
      <c r="V54" s="384"/>
      <c r="W54" s="384"/>
      <c r="X54" s="384"/>
      <c r="Y54" s="384"/>
      <c r="Z54" s="384"/>
      <c r="AA54" s="384"/>
      <c r="AB54" s="384"/>
      <c r="AC54" s="384"/>
      <c r="AD54" s="384"/>
      <c r="AE54" s="384"/>
      <c r="AF54" s="384"/>
      <c r="AG54" s="384"/>
      <c r="AH54" s="377"/>
      <c r="AI54" s="377"/>
      <c r="AJ54" s="377"/>
      <c r="AK54" s="377"/>
      <c r="AL54" s="377"/>
      <c r="AM54" s="377"/>
      <c r="AN54" s="377"/>
      <c r="AO54" s="377"/>
    </row>
    <row r="55" spans="1:41" s="378" customFormat="1" ht="21" customHeight="1">
      <c r="A55" s="545"/>
      <c r="B55" s="546"/>
      <c r="C55" s="379" t="s">
        <v>712</v>
      </c>
      <c r="D55" s="380" t="s">
        <v>704</v>
      </c>
      <c r="E55" s="380" t="s">
        <v>778</v>
      </c>
      <c r="F55" s="380" t="s">
        <v>700</v>
      </c>
      <c r="G55" s="547"/>
      <c r="H55" s="548"/>
      <c r="I55" s="399">
        <v>172198.883</v>
      </c>
      <c r="J55" s="384"/>
      <c r="K55" s="384"/>
      <c r="L55" s="384"/>
      <c r="M55" s="384"/>
      <c r="N55" s="384"/>
      <c r="O55" s="384"/>
      <c r="P55" s="384"/>
      <c r="Q55" s="384"/>
      <c r="R55" s="384"/>
      <c r="S55" s="384"/>
      <c r="T55" s="384"/>
      <c r="U55" s="384"/>
      <c r="V55" s="384"/>
      <c r="W55" s="384"/>
      <c r="X55" s="384"/>
      <c r="Y55" s="384"/>
      <c r="Z55" s="384"/>
      <c r="AA55" s="384"/>
      <c r="AB55" s="384"/>
      <c r="AC55" s="384"/>
      <c r="AD55" s="384"/>
      <c r="AE55" s="384"/>
      <c r="AF55" s="384"/>
      <c r="AG55" s="384"/>
      <c r="AH55" s="377"/>
      <c r="AI55" s="377"/>
      <c r="AJ55" s="377"/>
      <c r="AK55" s="377"/>
      <c r="AL55" s="377"/>
      <c r="AM55" s="377"/>
      <c r="AN55" s="377"/>
      <c r="AO55" s="377"/>
    </row>
    <row r="56" spans="1:41" s="378" customFormat="1" ht="21" customHeight="1">
      <c r="A56" s="545"/>
      <c r="B56" s="546"/>
      <c r="C56" s="379"/>
      <c r="D56" s="380"/>
      <c r="E56" s="380"/>
      <c r="F56" s="380"/>
      <c r="G56" s="547"/>
      <c r="H56" s="548"/>
      <c r="I56" s="395">
        <f>SUM(I54:I55)</f>
        <v>332468.79000000004</v>
      </c>
      <c r="J56" s="384"/>
      <c r="K56" s="384"/>
      <c r="L56" s="384"/>
      <c r="M56" s="384"/>
      <c r="N56" s="384"/>
      <c r="O56" s="384"/>
      <c r="P56" s="384"/>
      <c r="Q56" s="384"/>
      <c r="R56" s="384"/>
      <c r="S56" s="384"/>
      <c r="T56" s="384"/>
      <c r="U56" s="384"/>
      <c r="V56" s="384"/>
      <c r="W56" s="384"/>
      <c r="X56" s="384"/>
      <c r="Y56" s="384"/>
      <c r="Z56" s="384"/>
      <c r="AA56" s="384"/>
      <c r="AB56" s="384"/>
      <c r="AC56" s="384"/>
      <c r="AD56" s="384"/>
      <c r="AE56" s="384"/>
      <c r="AF56" s="384"/>
      <c r="AG56" s="384"/>
      <c r="AH56" s="377"/>
      <c r="AI56" s="377"/>
      <c r="AJ56" s="377"/>
      <c r="AK56" s="377"/>
      <c r="AL56" s="377"/>
      <c r="AM56" s="377"/>
      <c r="AN56" s="377"/>
      <c r="AO56" s="377"/>
    </row>
    <row r="57" spans="1:41" s="378" customFormat="1" ht="63" customHeight="1">
      <c r="A57" s="404" t="s">
        <v>779</v>
      </c>
      <c r="B57" s="411" t="s">
        <v>780</v>
      </c>
      <c r="C57" s="379" t="s">
        <v>712</v>
      </c>
      <c r="D57" s="380" t="s">
        <v>704</v>
      </c>
      <c r="E57" s="380" t="s">
        <v>781</v>
      </c>
      <c r="F57" s="380" t="s">
        <v>700</v>
      </c>
      <c r="G57" s="416" t="s">
        <v>298</v>
      </c>
      <c r="H57" s="417" t="s">
        <v>298</v>
      </c>
      <c r="I57" s="395">
        <v>20130.9</v>
      </c>
      <c r="J57" s="384"/>
      <c r="K57" s="384"/>
      <c r="L57" s="384"/>
      <c r="M57" s="384"/>
      <c r="N57" s="384"/>
      <c r="O57" s="384"/>
      <c r="P57" s="384"/>
      <c r="Q57" s="384"/>
      <c r="R57" s="384"/>
      <c r="S57" s="384"/>
      <c r="T57" s="384"/>
      <c r="U57" s="384"/>
      <c r="V57" s="384"/>
      <c r="W57" s="384"/>
      <c r="X57" s="384"/>
      <c r="Y57" s="384"/>
      <c r="Z57" s="384"/>
      <c r="AA57" s="384"/>
      <c r="AB57" s="384"/>
      <c r="AC57" s="384"/>
      <c r="AD57" s="384"/>
      <c r="AE57" s="384"/>
      <c r="AF57" s="384"/>
      <c r="AG57" s="384"/>
      <c r="AH57" s="377"/>
      <c r="AI57" s="377"/>
      <c r="AJ57" s="377"/>
      <c r="AK57" s="377"/>
      <c r="AL57" s="377"/>
      <c r="AM57" s="377"/>
      <c r="AN57" s="377"/>
      <c r="AO57" s="377"/>
    </row>
    <row r="58" spans="1:41" s="378" customFormat="1" ht="50.25" customHeight="1">
      <c r="A58" s="404" t="s">
        <v>782</v>
      </c>
      <c r="B58" s="411" t="s">
        <v>536</v>
      </c>
      <c r="C58" s="379" t="s">
        <v>712</v>
      </c>
      <c r="D58" s="380" t="s">
        <v>704</v>
      </c>
      <c r="E58" s="380" t="s">
        <v>783</v>
      </c>
      <c r="F58" s="380" t="s">
        <v>700</v>
      </c>
      <c r="G58" s="416" t="s">
        <v>298</v>
      </c>
      <c r="H58" s="417" t="s">
        <v>298</v>
      </c>
      <c r="I58" s="395">
        <v>34303.57</v>
      </c>
      <c r="J58" s="384"/>
      <c r="K58" s="384"/>
      <c r="L58" s="384"/>
      <c r="M58" s="384"/>
      <c r="N58" s="384"/>
      <c r="O58" s="384"/>
      <c r="P58" s="384"/>
      <c r="Q58" s="384"/>
      <c r="R58" s="384"/>
      <c r="S58" s="384"/>
      <c r="T58" s="384"/>
      <c r="U58" s="384"/>
      <c r="V58" s="384"/>
      <c r="W58" s="384"/>
      <c r="X58" s="384"/>
      <c r="Y58" s="384"/>
      <c r="Z58" s="384"/>
      <c r="AA58" s="384"/>
      <c r="AB58" s="384"/>
      <c r="AC58" s="384"/>
      <c r="AD58" s="384"/>
      <c r="AE58" s="384"/>
      <c r="AF58" s="384"/>
      <c r="AG58" s="384"/>
      <c r="AH58" s="377"/>
      <c r="AI58" s="377"/>
      <c r="AJ58" s="377"/>
      <c r="AK58" s="377"/>
      <c r="AL58" s="377"/>
      <c r="AM58" s="377"/>
      <c r="AN58" s="377"/>
      <c r="AO58" s="377"/>
    </row>
    <row r="59" spans="1:41" s="378" customFormat="1" ht="40.5" customHeight="1">
      <c r="A59" s="404" t="s">
        <v>784</v>
      </c>
      <c r="B59" s="412" t="s">
        <v>785</v>
      </c>
      <c r="C59" s="379" t="s">
        <v>716</v>
      </c>
      <c r="D59" s="380" t="s">
        <v>704</v>
      </c>
      <c r="E59" s="380" t="s">
        <v>717</v>
      </c>
      <c r="F59" s="380" t="s">
        <v>700</v>
      </c>
      <c r="G59" s="416" t="s">
        <v>298</v>
      </c>
      <c r="H59" s="417" t="s">
        <v>298</v>
      </c>
      <c r="I59" s="395">
        <v>2000</v>
      </c>
      <c r="J59" s="384"/>
      <c r="K59" s="384"/>
      <c r="L59" s="384"/>
      <c r="M59" s="384"/>
      <c r="N59" s="384"/>
      <c r="O59" s="384"/>
      <c r="P59" s="384"/>
      <c r="Q59" s="384"/>
      <c r="R59" s="384"/>
      <c r="S59" s="384"/>
      <c r="T59" s="384"/>
      <c r="U59" s="384"/>
      <c r="V59" s="384"/>
      <c r="W59" s="384"/>
      <c r="X59" s="384"/>
      <c r="Y59" s="384"/>
      <c r="Z59" s="384"/>
      <c r="AA59" s="384"/>
      <c r="AB59" s="384"/>
      <c r="AC59" s="384"/>
      <c r="AD59" s="384"/>
      <c r="AE59" s="384"/>
      <c r="AF59" s="384"/>
      <c r="AG59" s="384"/>
      <c r="AH59" s="377"/>
      <c r="AI59" s="377"/>
      <c r="AJ59" s="377"/>
      <c r="AK59" s="377"/>
      <c r="AL59" s="377"/>
      <c r="AM59" s="377"/>
      <c r="AN59" s="377"/>
      <c r="AO59" s="377"/>
    </row>
    <row r="60" spans="1:41" s="378" customFormat="1" ht="40.5" customHeight="1">
      <c r="A60" s="404" t="s">
        <v>786</v>
      </c>
      <c r="B60" s="411" t="s">
        <v>547</v>
      </c>
      <c r="C60" s="379" t="s">
        <v>716</v>
      </c>
      <c r="D60" s="380" t="s">
        <v>704</v>
      </c>
      <c r="E60" s="380" t="s">
        <v>787</v>
      </c>
      <c r="F60" s="380" t="s">
        <v>700</v>
      </c>
      <c r="G60" s="416" t="s">
        <v>298</v>
      </c>
      <c r="H60" s="417" t="s">
        <v>298</v>
      </c>
      <c r="I60" s="395">
        <v>1275</v>
      </c>
      <c r="J60" s="384"/>
      <c r="K60" s="384"/>
      <c r="L60" s="384"/>
      <c r="M60" s="384"/>
      <c r="N60" s="384"/>
      <c r="O60" s="384"/>
      <c r="P60" s="384"/>
      <c r="Q60" s="384"/>
      <c r="R60" s="384"/>
      <c r="S60" s="384"/>
      <c r="T60" s="384"/>
      <c r="U60" s="384"/>
      <c r="V60" s="384"/>
      <c r="W60" s="384"/>
      <c r="X60" s="384"/>
      <c r="Y60" s="384"/>
      <c r="Z60" s="384"/>
      <c r="AA60" s="384"/>
      <c r="AB60" s="384"/>
      <c r="AC60" s="384"/>
      <c r="AD60" s="384"/>
      <c r="AE60" s="384"/>
      <c r="AF60" s="384"/>
      <c r="AG60" s="384"/>
      <c r="AH60" s="377"/>
      <c r="AI60" s="377"/>
      <c r="AJ60" s="377"/>
      <c r="AK60" s="377"/>
      <c r="AL60" s="377"/>
      <c r="AM60" s="377"/>
      <c r="AN60" s="377"/>
      <c r="AO60" s="377"/>
    </row>
    <row r="61" spans="1:41" s="378" customFormat="1" ht="39" customHeight="1">
      <c r="A61" s="404" t="s">
        <v>788</v>
      </c>
      <c r="B61" s="411" t="s">
        <v>548</v>
      </c>
      <c r="C61" s="379" t="s">
        <v>716</v>
      </c>
      <c r="D61" s="380" t="s">
        <v>704</v>
      </c>
      <c r="E61" s="380" t="s">
        <v>789</v>
      </c>
      <c r="F61" s="380" t="s">
        <v>700</v>
      </c>
      <c r="G61" s="416" t="s">
        <v>298</v>
      </c>
      <c r="H61" s="417" t="s">
        <v>298</v>
      </c>
      <c r="I61" s="395">
        <v>1276</v>
      </c>
      <c r="J61" s="384"/>
      <c r="K61" s="384"/>
      <c r="L61" s="384"/>
      <c r="M61" s="384"/>
      <c r="N61" s="384"/>
      <c r="O61" s="384"/>
      <c r="P61" s="384"/>
      <c r="Q61" s="384"/>
      <c r="R61" s="384"/>
      <c r="S61" s="384"/>
      <c r="T61" s="384"/>
      <c r="U61" s="384"/>
      <c r="V61" s="384"/>
      <c r="W61" s="384"/>
      <c r="X61" s="384"/>
      <c r="Y61" s="384"/>
      <c r="Z61" s="384"/>
      <c r="AA61" s="384"/>
      <c r="AB61" s="384"/>
      <c r="AC61" s="384"/>
      <c r="AD61" s="384"/>
      <c r="AE61" s="384"/>
      <c r="AF61" s="384"/>
      <c r="AG61" s="384"/>
      <c r="AH61" s="377"/>
      <c r="AI61" s="377"/>
      <c r="AJ61" s="377"/>
      <c r="AK61" s="377"/>
      <c r="AL61" s="377"/>
      <c r="AM61" s="377"/>
      <c r="AN61" s="377"/>
      <c r="AO61" s="377"/>
    </row>
    <row r="62" spans="1:41" s="378" customFormat="1" ht="52.5" customHeight="1">
      <c r="A62" s="404" t="s">
        <v>790</v>
      </c>
      <c r="B62" s="411" t="s">
        <v>549</v>
      </c>
      <c r="C62" s="379" t="s">
        <v>716</v>
      </c>
      <c r="D62" s="380" t="s">
        <v>704</v>
      </c>
      <c r="E62" s="380" t="s">
        <v>791</v>
      </c>
      <c r="F62" s="380" t="s">
        <v>700</v>
      </c>
      <c r="G62" s="416" t="s">
        <v>298</v>
      </c>
      <c r="H62" s="417" t="s">
        <v>298</v>
      </c>
      <c r="I62" s="395">
        <v>608</v>
      </c>
      <c r="J62" s="384"/>
      <c r="K62" s="384"/>
      <c r="L62" s="384"/>
      <c r="M62" s="384"/>
      <c r="N62" s="384"/>
      <c r="O62" s="384"/>
      <c r="P62" s="384"/>
      <c r="Q62" s="384"/>
      <c r="R62" s="384"/>
      <c r="S62" s="384"/>
      <c r="T62" s="384"/>
      <c r="U62" s="384"/>
      <c r="V62" s="384"/>
      <c r="W62" s="384"/>
      <c r="X62" s="384"/>
      <c r="Y62" s="384"/>
      <c r="Z62" s="384"/>
      <c r="AA62" s="384"/>
      <c r="AB62" s="384"/>
      <c r="AC62" s="384"/>
      <c r="AD62" s="384"/>
      <c r="AE62" s="384"/>
      <c r="AF62" s="384"/>
      <c r="AG62" s="384"/>
      <c r="AH62" s="377"/>
      <c r="AI62" s="377"/>
      <c r="AJ62" s="377"/>
      <c r="AK62" s="377"/>
      <c r="AL62" s="377"/>
      <c r="AM62" s="377"/>
      <c r="AN62" s="377"/>
      <c r="AO62" s="377"/>
    </row>
    <row r="63" spans="1:41" s="378" customFormat="1" ht="39.75" customHeight="1">
      <c r="A63" s="404" t="s">
        <v>792</v>
      </c>
      <c r="B63" s="412" t="s">
        <v>738</v>
      </c>
      <c r="C63" s="379" t="s">
        <v>728</v>
      </c>
      <c r="D63" s="380" t="s">
        <v>704</v>
      </c>
      <c r="E63" s="380" t="s">
        <v>739</v>
      </c>
      <c r="F63" s="380" t="s">
        <v>700</v>
      </c>
      <c r="G63" s="416" t="s">
        <v>298</v>
      </c>
      <c r="H63" s="417" t="s">
        <v>298</v>
      </c>
      <c r="I63" s="395">
        <v>1377.2</v>
      </c>
      <c r="J63" s="384"/>
      <c r="K63" s="384"/>
      <c r="L63" s="384"/>
      <c r="M63" s="384"/>
      <c r="N63" s="384"/>
      <c r="O63" s="384"/>
      <c r="P63" s="384"/>
      <c r="Q63" s="384"/>
      <c r="R63" s="384"/>
      <c r="S63" s="384"/>
      <c r="T63" s="384"/>
      <c r="U63" s="384"/>
      <c r="V63" s="384"/>
      <c r="W63" s="384"/>
      <c r="X63" s="384"/>
      <c r="Y63" s="384"/>
      <c r="Z63" s="384"/>
      <c r="AA63" s="384"/>
      <c r="AB63" s="384"/>
      <c r="AC63" s="384"/>
      <c r="AD63" s="384"/>
      <c r="AE63" s="384"/>
      <c r="AF63" s="384"/>
      <c r="AG63" s="384"/>
      <c r="AH63" s="377"/>
      <c r="AI63" s="377"/>
      <c r="AJ63" s="377"/>
      <c r="AK63" s="377"/>
      <c r="AL63" s="377"/>
      <c r="AM63" s="377"/>
      <c r="AN63" s="377"/>
      <c r="AO63" s="377"/>
    </row>
    <row r="64" spans="1:41" s="392" customFormat="1" ht="21.75" customHeight="1">
      <c r="A64" s="408"/>
      <c r="B64" s="409" t="s">
        <v>793</v>
      </c>
      <c r="C64" s="389"/>
      <c r="D64" s="390"/>
      <c r="E64" s="390"/>
      <c r="F64" s="390"/>
      <c r="G64" s="390"/>
      <c r="H64" s="397"/>
      <c r="I64" s="402">
        <f>I23+I40</f>
        <v>608647.5752800001</v>
      </c>
      <c r="J64" s="391"/>
      <c r="K64" s="391"/>
      <c r="L64" s="391"/>
      <c r="M64" s="391"/>
      <c r="N64" s="391"/>
      <c r="O64" s="391"/>
      <c r="P64" s="391"/>
      <c r="Q64" s="391"/>
      <c r="R64" s="391"/>
      <c r="S64" s="391"/>
      <c r="T64" s="391"/>
      <c r="U64" s="391"/>
      <c r="V64" s="391"/>
      <c r="W64" s="391"/>
      <c r="X64" s="391"/>
      <c r="Y64" s="391"/>
      <c r="Z64" s="391"/>
      <c r="AA64" s="391"/>
      <c r="AB64" s="391"/>
      <c r="AC64" s="391"/>
      <c r="AD64" s="391"/>
      <c r="AE64" s="391"/>
      <c r="AF64" s="391"/>
      <c r="AG64" s="391"/>
      <c r="AH64" s="391"/>
      <c r="AI64" s="391"/>
      <c r="AJ64" s="391"/>
      <c r="AK64" s="391"/>
      <c r="AL64" s="391"/>
      <c r="AM64" s="391"/>
      <c r="AN64" s="391"/>
      <c r="AO64" s="391"/>
    </row>
    <row r="65" ht="12.75">
      <c r="I65" s="394"/>
    </row>
  </sheetData>
  <sheetProtection/>
  <mergeCells count="32">
    <mergeCell ref="E1:F1"/>
    <mergeCell ref="C2:F2"/>
    <mergeCell ref="C3:F3"/>
    <mergeCell ref="A4:F4"/>
    <mergeCell ref="H5:I5"/>
    <mergeCell ref="F6:I6"/>
    <mergeCell ref="F7:I7"/>
    <mergeCell ref="H8:I8"/>
    <mergeCell ref="H10:I10"/>
    <mergeCell ref="F11:I11"/>
    <mergeCell ref="F12:I12"/>
    <mergeCell ref="A16:I16"/>
    <mergeCell ref="G51:G53"/>
    <mergeCell ref="H51:H53"/>
    <mergeCell ref="A17:I17"/>
    <mergeCell ref="A18:I18"/>
    <mergeCell ref="A20:A21"/>
    <mergeCell ref="B20:B21"/>
    <mergeCell ref="C20:F20"/>
    <mergeCell ref="G20:G21"/>
    <mergeCell ref="H20:H21"/>
    <mergeCell ref="I20:I21"/>
    <mergeCell ref="A54:A56"/>
    <mergeCell ref="B54:B56"/>
    <mergeCell ref="G54:G56"/>
    <mergeCell ref="H54:H56"/>
    <mergeCell ref="A48:A50"/>
    <mergeCell ref="B48:B50"/>
    <mergeCell ref="G48:G50"/>
    <mergeCell ref="H48:H50"/>
    <mergeCell ref="A51:A53"/>
    <mergeCell ref="B51:B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aksenova</cp:lastModifiedBy>
  <cp:lastPrinted>2009-12-29T00:13:32Z</cp:lastPrinted>
  <dcterms:created xsi:type="dcterms:W3CDTF">2009-12-11T04:30:49Z</dcterms:created>
  <dcterms:modified xsi:type="dcterms:W3CDTF">2009-12-29T02:33:41Z</dcterms:modified>
  <cp:category/>
  <cp:version/>
  <cp:contentType/>
  <cp:contentStatus/>
</cp:coreProperties>
</file>